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495" windowWidth="13890" windowHeight="9660" activeTab="0"/>
  </bookViews>
  <sheets>
    <sheet name="参考１　集計区分一覧" sheetId="1" r:id="rId1"/>
    <sheet name="参考２　野菜の実行関税率" sheetId="2" r:id="rId2"/>
  </sheets>
  <definedNames>
    <definedName name="_Key1" hidden="1">#REF!</definedName>
    <definedName name="_Key2" hidden="1">#REF!</definedName>
    <definedName name="_Order1" hidden="1">255</definedName>
    <definedName name="_Order2" hidden="1">255</definedName>
    <definedName name="_xlnm.Print_Area" localSheetId="0">'参考１　集計区分一覧'!$A$1:$I$107</definedName>
    <definedName name="_xlnm.Print_Area" localSheetId="1">'参考２　野菜の実行関税率'!$A$1:$O$53,'参考２　野菜の実行関税率'!$A$58:$O$123,'参考２　野菜の実行関税率'!$A$127:$O$194,'参考２　野菜の実行関税率'!$A$199:$O$260</definedName>
    <definedName name="PRINT_AREA_MI">#REF!</definedName>
  </definedNames>
  <calcPr fullCalcOnLoad="1"/>
</workbook>
</file>

<file path=xl/sharedStrings.xml><?xml version="1.0" encoding="utf-8"?>
<sst xmlns="http://schemas.openxmlformats.org/spreadsheetml/2006/main" count="1000" uniqueCount="699">
  <si>
    <t>　　　　　B　その他のもの</t>
  </si>
  <si>
    <t>2003.20</t>
  </si>
  <si>
    <t>　トリフ</t>
  </si>
  <si>
    <t>　　1気密容器入りのもの(容器ともの1個の重量が10ｷﾛｸﾞﾗﾑ以下のものに限る｡)</t>
  </si>
  <si>
    <t>4.8%,free×</t>
  </si>
  <si>
    <t>6.8%,free×</t>
  </si>
  <si>
    <t>020</t>
  </si>
  <si>
    <t>5.3%,free×</t>
  </si>
  <si>
    <t>　ささげ属又はいんげん豆属の豆</t>
  </si>
  <si>
    <t>2003.90</t>
  </si>
  <si>
    <t>2005.51</t>
  </si>
  <si>
    <t>　　さやを除いた豆</t>
  </si>
  <si>
    <t>　　　1砂糖を加えたもの</t>
  </si>
  <si>
    <t>　　　　(1)気密容器入りのもの(豚肉又はﾗｰﾄﾞその他の豚脂及びﾄﾏﾄﾋﾟｭｰﾚ</t>
  </si>
  <si>
    <t>(14)</t>
  </si>
  <si>
    <t>　　　　　　その他のトマトの調製品を含むものに限る｡)</t>
  </si>
  <si>
    <t>　　　　　(容器ともの1個の重量が10ｷﾛグラム以下のものに限る｡)</t>
  </si>
  <si>
    <t>　　　　(2)その他のもの</t>
  </si>
  <si>
    <t>　　　2その他のもの</t>
  </si>
  <si>
    <t>2005.59</t>
  </si>
  <si>
    <t>free×</t>
  </si>
  <si>
    <t>　　　2その他のもの</t>
  </si>
  <si>
    <t>　　　　(1)気密容器入りのもの</t>
  </si>
  <si>
    <t>　　　　　　(容器ともの1個の重量が10ｷﾛｸﾞﾗﾑ以下のものに限る｡)</t>
  </si>
  <si>
    <t>2005.60</t>
  </si>
  <si>
    <t>　アスパラガス</t>
  </si>
  <si>
    <t>果実、ナットその他植物の食用の部分(その他の調製をし又は保存に</t>
  </si>
  <si>
    <t>010</t>
  </si>
  <si>
    <t>(16)</t>
  </si>
  <si>
    <t>適する処理をしたものに限るものとし、砂糖その他の甘味料又はアルコール</t>
  </si>
  <si>
    <t>020</t>
  </si>
  <si>
    <t>　　2その他のもの</t>
  </si>
  <si>
    <t>2005.80</t>
  </si>
  <si>
    <t>　スイートコーン(ゼア・マユス変種サカラタ)</t>
  </si>
  <si>
    <t>2008.80</t>
  </si>
  <si>
    <t>　ストロベリー</t>
  </si>
  <si>
    <t>　　　(1)パルプ状のもの</t>
  </si>
  <si>
    <t>　　　(2)その他のもの</t>
  </si>
  <si>
    <t>　　(1)砂糖を加えたもの</t>
  </si>
  <si>
    <t>　　　A　パルプ状のもの</t>
  </si>
  <si>
    <t>　　　B　その他のもの</t>
  </si>
  <si>
    <t>　　　(ｃ)さといも(冷凍したものに限る｡)</t>
  </si>
  <si>
    <t>(10)</t>
  </si>
  <si>
    <t>果実又は野菜のジュース(ぶどう搾汁を含み、発酵しておらず、かつ、</t>
  </si>
  <si>
    <t>アルコールを加えていないものに限るものとし、砂糖その他の甘味料を</t>
  </si>
  <si>
    <t>9.6%,free×</t>
  </si>
  <si>
    <t>2009.50</t>
  </si>
  <si>
    <t>　トマトジュース</t>
  </si>
  <si>
    <t>2009.80</t>
  </si>
  <si>
    <t>　その他の果実又は野菜のジュース(二以上の果実又は野菜から</t>
  </si>
  <si>
    <t xml:space="preserve">   得たものを除く｡)</t>
  </si>
  <si>
    <t>　　2野菜ジュース</t>
  </si>
  <si>
    <t>　　　(1)砂糖を加えたもの</t>
  </si>
  <si>
    <t>free×</t>
  </si>
  <si>
    <t>20.07</t>
  </si>
  <si>
    <t>ジャム、フルーツゼリー、マーマレード、果実又はナットのピューレ</t>
  </si>
  <si>
    <t>及び果実又はナットのペースト(加熱調理をして得られたものに限る</t>
  </si>
  <si>
    <t>7.6%,free×</t>
  </si>
  <si>
    <t>　　　　　‐‐にんじんジュース</t>
  </si>
  <si>
    <t>　　1ジャム及びフルーツゼリー</t>
  </si>
  <si>
    <t>2009.90</t>
  </si>
  <si>
    <t>　混合ジュース</t>
  </si>
  <si>
    <t>　　　　‐ジャム</t>
  </si>
  <si>
    <t>　　2混合野菜ジュース</t>
  </si>
  <si>
    <t>　　　　‐フルーツゼリー</t>
  </si>
  <si>
    <t>　　　　‐ジャム</t>
  </si>
  <si>
    <t>　　　　‐フルーツゼリー</t>
  </si>
  <si>
    <t>ソース、ソース用の調製品、混合調味料、マスタードの粉及び</t>
  </si>
  <si>
    <t>　　　1ジャム及びフルーツゼリー</t>
  </si>
  <si>
    <t>2103.20</t>
  </si>
  <si>
    <t>　トマトケチャップその他のトマトソース</t>
  </si>
  <si>
    <t>　　　　(1)砂糖を加えたもの</t>
  </si>
  <si>
    <t>010</t>
  </si>
  <si>
    <t>　　1トマトケチャップ</t>
  </si>
  <si>
    <t>　　　　　‐フルーツピューレ及びフルーツペースト</t>
  </si>
  <si>
    <t>　　2その他のトマトソース</t>
  </si>
  <si>
    <t>　　　　　‐その他のもの</t>
  </si>
  <si>
    <t>スープ、ブロス、スープ用又はブロス用の調製品及び均質混合調製食料品</t>
  </si>
  <si>
    <t>2104.10</t>
  </si>
  <si>
    <t>　スープ、ブロス及びスープ用又はブロス用の調製品</t>
  </si>
  <si>
    <t>010</t>
  </si>
  <si>
    <t>　　1野菜のもの(気密容器入りのものに限る｡)</t>
  </si>
  <si>
    <t>(7)</t>
  </si>
  <si>
    <t>free×</t>
  </si>
  <si>
    <t>×…関税暫定措置法第８条の2第3項に基づくもので後発開発途上国を原産地とする物品にのみに適用する税率であることを示します。</t>
  </si>
  <si>
    <t>＊…(73.30円－課税価格)／kg</t>
  </si>
  <si>
    <t>暫定税率の◎…関税暫定措置法第8条の7及び関税暫定措置法施行令第62条に基づくもので、</t>
  </si>
  <si>
    <t>　　　特定の用途に使用することを要件として適用される軽減税率であることを示します。</t>
  </si>
  <si>
    <t>**…単位はMT</t>
  </si>
  <si>
    <t>　　ウィットルーフチコリー(ｷｺﾘｳﾑ・ｲﾝﾃｭﾌﾞｽ変種ﾌｫﾘｵｽﾑ）</t>
  </si>
  <si>
    <t>　　　　　‐気密容器入りのもの</t>
  </si>
  <si>
    <t>集計コード</t>
  </si>
  <si>
    <t>(生鮮野菜)</t>
  </si>
  <si>
    <t>(冷凍野菜)</t>
  </si>
  <si>
    <t>0701.90.000</t>
  </si>
  <si>
    <t>0710.10.000</t>
  </si>
  <si>
    <t>0702.00.000</t>
  </si>
  <si>
    <t>2004.10.100</t>
  </si>
  <si>
    <t>ばれいしょ(加熱調理したもの)(冷凍）</t>
  </si>
  <si>
    <t>0703.10.011</t>
  </si>
  <si>
    <t>たまねぎ(課税価格&lt;=67/kg)(生鮮・冷蔵)</t>
  </si>
  <si>
    <t>マッシュポテト(調製)(冷凍)</t>
  </si>
  <si>
    <t>0703.10.012</t>
  </si>
  <si>
    <t>たまねぎ(￥67/kg&lt;課税価格&lt;=￥73.7/kg)(生鮮・冷蔵)</t>
  </si>
  <si>
    <t>0703.10.013</t>
  </si>
  <si>
    <t>たまねぎ(￥73.7/kg&lt;課税価格)(生鮮・冷蔵)</t>
  </si>
  <si>
    <t>0703.10.020</t>
  </si>
  <si>
    <t>シャロット(生鮮・冷蔵)</t>
  </si>
  <si>
    <t>0710.22.000</t>
  </si>
  <si>
    <t>ささげ属又はいんげんまめ属の豆(冷凍)</t>
  </si>
  <si>
    <t>にんにく(生鮮・冷蔵)</t>
  </si>
  <si>
    <t>冷凍したえだ豆</t>
  </si>
  <si>
    <t>0710.29.090</t>
  </si>
  <si>
    <t>その他の冷凍した豆</t>
  </si>
  <si>
    <t>リーキその他のねぎ属のもの(生鮮・冷蔵)</t>
  </si>
  <si>
    <t>0704.10.000</t>
  </si>
  <si>
    <t>芽キャベツ</t>
  </si>
  <si>
    <t>芽キャベツ(生鮮・冷蔵)</t>
  </si>
  <si>
    <t>0704.90.010</t>
  </si>
  <si>
    <t>スイートコーン(冷凍・調製・加糖)</t>
  </si>
  <si>
    <t>2004.90.230</t>
  </si>
  <si>
    <t>0710.90.100</t>
  </si>
  <si>
    <t>0710.90.200</t>
  </si>
  <si>
    <t>0714.90.110</t>
  </si>
  <si>
    <t>2008.99.228</t>
  </si>
  <si>
    <t>0714.90.120</t>
  </si>
  <si>
    <t>その他のもの(さといも除く)(冷凍)</t>
  </si>
  <si>
    <t>0710.80.030</t>
  </si>
  <si>
    <t>0710.80.010</t>
  </si>
  <si>
    <t>0811.10.100</t>
  </si>
  <si>
    <t>0811.10.200</t>
  </si>
  <si>
    <t>0710.80.090</t>
  </si>
  <si>
    <t>2004.90.120</t>
  </si>
  <si>
    <t>2004.90.211</t>
  </si>
  <si>
    <t>2004.90.220</t>
  </si>
  <si>
    <t>2004.90.240</t>
  </si>
  <si>
    <t>2004.90.291</t>
  </si>
  <si>
    <t>きのこ(はらたけ属のもの)(生鮮・冷蔵)</t>
  </si>
  <si>
    <t>0709.52.000</t>
  </si>
  <si>
    <t>(塩蔵野菜)</t>
  </si>
  <si>
    <t>0711.40.000</t>
  </si>
  <si>
    <t>0711.90.012</t>
  </si>
  <si>
    <t>なす(1個重が20g以下のもの)（塩蔵）</t>
  </si>
  <si>
    <t>0711.90.013</t>
  </si>
  <si>
    <t>らっきょう(塩蔵)</t>
  </si>
  <si>
    <t>0711.90.091</t>
  </si>
  <si>
    <t>とうがらし属又はﾋﾟﾒﾝﾀ属の果実(生鮮・冷蔵)(その他のもの)</t>
  </si>
  <si>
    <t>0709.70.000</t>
  </si>
  <si>
    <t>ほうれん草、つるな及びやまほうれん草(生鮮・冷蔵)</t>
  </si>
  <si>
    <t>0709.90.010</t>
  </si>
  <si>
    <t>0709.90.091</t>
  </si>
  <si>
    <t>0714.90.210</t>
  </si>
  <si>
    <t>0714.90.290</t>
  </si>
  <si>
    <t>ｱﾛｰﾙｰﾄ、ｻﾚｯﾌﾟ、菊芋その他これらに類するでん粉又はｲﾇﾘﾝを多量に含有する根及び塊茎(生鮮・冷蔵・乾燥)並びにｻｺﾞやしの髄(ｶｯｻﾊﾞ芋、その他(粉末又はﾐｰﾙのﾍﾟﾚｯﾄ、飼料用以外)）</t>
  </si>
  <si>
    <t>きのこ(はらたけ属のもの)(塩蔵)</t>
  </si>
  <si>
    <t>きのこ及びトリフ(はらたけ属以外)(塩蔵)</t>
  </si>
  <si>
    <t>0910.10.231</t>
  </si>
  <si>
    <t>0807.11.000</t>
  </si>
  <si>
    <t>0807.19.000</t>
  </si>
  <si>
    <t>0810.10.000</t>
  </si>
  <si>
    <t>0709.90.099</t>
  </si>
  <si>
    <t>(乾燥野菜)</t>
  </si>
  <si>
    <t>(その他調製野菜)</t>
  </si>
  <si>
    <t>2005.10.100</t>
  </si>
  <si>
    <t>2005.10.200</t>
  </si>
  <si>
    <t>2005.20.100</t>
  </si>
  <si>
    <t>2005.20.210</t>
  </si>
  <si>
    <t>きのこ(はらたけ属）(乾燥)</t>
  </si>
  <si>
    <t>0712.39.090</t>
  </si>
  <si>
    <t>0712.20.000</t>
  </si>
  <si>
    <t>0712.90.010</t>
  </si>
  <si>
    <t>0712.90.020</t>
  </si>
  <si>
    <t>0712.90.040</t>
  </si>
  <si>
    <t>0712.90.060</t>
  </si>
  <si>
    <t>0813.40.010</t>
  </si>
  <si>
    <t>ベリー(乾燥)</t>
  </si>
  <si>
    <t>0712.90.039</t>
  </si>
  <si>
    <t>0712.90.090</t>
  </si>
  <si>
    <t>(酢調製野菜)</t>
  </si>
  <si>
    <t>2001.10.100</t>
  </si>
  <si>
    <t>2001.10.200</t>
  </si>
  <si>
    <t>2001.90.120</t>
  </si>
  <si>
    <t>2001.90.230</t>
  </si>
  <si>
    <t>2001.90.130</t>
  </si>
  <si>
    <t>2001.90.240</t>
  </si>
  <si>
    <t>2001.90.250</t>
  </si>
  <si>
    <t>2001.90.140</t>
  </si>
  <si>
    <t>2001.90.290</t>
  </si>
  <si>
    <t>(トマト加工品)</t>
  </si>
  <si>
    <t>2002.90.211</t>
  </si>
  <si>
    <t>2002.90.221</t>
  </si>
  <si>
    <t>2002.90.219</t>
  </si>
  <si>
    <t>2002.90.229</t>
  </si>
  <si>
    <t>2103.20.010</t>
  </si>
  <si>
    <t>2103.20.090</t>
  </si>
  <si>
    <t>2009.50.100</t>
  </si>
  <si>
    <t>2009.50.200</t>
  </si>
  <si>
    <t>2009.90.210</t>
  </si>
  <si>
    <t>2009.90.220</t>
  </si>
  <si>
    <t>2002.10.000</t>
  </si>
  <si>
    <t>2002.90.100</t>
  </si>
  <si>
    <t>2002.90.290</t>
  </si>
  <si>
    <t>　　“</t>
  </si>
  <si>
    <t>　　“</t>
  </si>
  <si>
    <t>2004.10.210</t>
  </si>
  <si>
    <t>　　“</t>
  </si>
  <si>
    <t>2004.10.220</t>
  </si>
  <si>
    <t>0710.21.000</t>
  </si>
  <si>
    <t>0703.20.000</t>
  </si>
  <si>
    <t>0710.29.010</t>
  </si>
  <si>
    <t>0703.90.010</t>
  </si>
  <si>
    <t>0703.90.090</t>
  </si>
  <si>
    <t>2004.90.212</t>
  </si>
  <si>
    <t>その他の冷凍した豆</t>
  </si>
  <si>
    <t>0710.30.000</t>
  </si>
  <si>
    <t>0704.20.000</t>
  </si>
  <si>
    <t>0710.40.000</t>
  </si>
  <si>
    <t>2004.90.110</t>
  </si>
  <si>
    <t>0704.90.090</t>
  </si>
  <si>
    <t>　　“</t>
  </si>
  <si>
    <t>0705.11.000</t>
  </si>
  <si>
    <t>0705.19.000</t>
  </si>
  <si>
    <t>0705.21.000</t>
  </si>
  <si>
    <t>0705.29.000</t>
  </si>
  <si>
    <t>0706.10.000</t>
  </si>
  <si>
    <t>0706.90.010</t>
  </si>
  <si>
    <t>0706.90.000</t>
  </si>
  <si>
    <t>0707.00.000</t>
  </si>
  <si>
    <t>0708.10.000</t>
  </si>
  <si>
    <t>0708.20.000</t>
  </si>
  <si>
    <t>0708.90.000</t>
  </si>
  <si>
    <t>0709.10.000</t>
  </si>
  <si>
    <t>0709.20.000</t>
  </si>
  <si>
    <t>0709.30.000</t>
  </si>
  <si>
    <t>0709.40.000</t>
  </si>
  <si>
    <t>0709.51.000</t>
  </si>
  <si>
    <t>　　“</t>
  </si>
  <si>
    <t>2004.90.299</t>
  </si>
  <si>
    <t>0709.59.010</t>
  </si>
  <si>
    <t>0709.59.020</t>
  </si>
  <si>
    <t>0709.59.090</t>
  </si>
  <si>
    <t>0709.60.010</t>
  </si>
  <si>
    <t>0709.60.090</t>
  </si>
  <si>
    <t>0711.90.092</t>
  </si>
  <si>
    <t>0711.90.093</t>
  </si>
  <si>
    <t>0711.90.019</t>
  </si>
  <si>
    <t>0910.10.100</t>
  </si>
  <si>
    <t>0711.90.099</t>
  </si>
  <si>
    <t>0711.51.000</t>
  </si>
  <si>
    <t>　　“</t>
  </si>
  <si>
    <t>0711.59.000</t>
  </si>
  <si>
    <t>0712.90.050</t>
  </si>
  <si>
    <t>0712.39.010</t>
  </si>
  <si>
    <t>　　“</t>
  </si>
  <si>
    <t>0712.32.000</t>
  </si>
  <si>
    <t>0712.33.000</t>
  </si>
  <si>
    <t>0712.31.000</t>
  </si>
  <si>
    <t>2005.20.220</t>
  </si>
  <si>
    <t>　　“</t>
  </si>
  <si>
    <t>0714.20.200</t>
  </si>
  <si>
    <t>2008.99.251</t>
  </si>
  <si>
    <t>0714.20.100</t>
  </si>
  <si>
    <t>るあぶらな属の食用の野菜(生鮮のもの及び冷蔵したものに限る。)</t>
  </si>
  <si>
    <t>　　　(生鮮のもの及び冷蔵したものに限る。)</t>
  </si>
  <si>
    <t>その他これらに類する食用の根(生鮮のもの及び冷蔵したものに限る。)</t>
  </si>
  <si>
    <t>又は割ってあるかないかを問わない。)</t>
  </si>
  <si>
    <t>そのままの状態では食用に適しないものに限る。)</t>
  </si>
  <si>
    <t>にしてあるかないかを問わない。)並びにｻｺﾞやしの髄</t>
  </si>
  <si>
    <t>限るものとし、更に調製したものを除く。)</t>
  </si>
  <si>
    <t>ないかを問わない。)</t>
  </si>
  <si>
    <t>ナット又は乾燥果実を混合したもの</t>
  </si>
  <si>
    <t>カレーその他の香辛料</t>
  </si>
  <si>
    <t>果実、ナットその他植物の食用の部分</t>
  </si>
  <si>
    <t>及び第20.06項の物品を除く｡)</t>
  </si>
  <si>
    <t>又は保存に適する処理をしたものを除く。)</t>
  </si>
  <si>
    <t>酢酸により調製し又は保存に適する処理をしたものを除く｡)</t>
  </si>
  <si>
    <t>を加えてあるかないかを問わず、他の項に該当するものを除く｡)</t>
  </si>
  <si>
    <t>加えてあるかないかを問わない｡)</t>
  </si>
  <si>
    <t>ものとし、砂糖その他の甘味料を加えてあるかないかを問わない｡)</t>
  </si>
  <si>
    <t>ミール並びに調製したマスタード</t>
  </si>
  <si>
    <t>番号</t>
  </si>
  <si>
    <t>統計</t>
  </si>
  <si>
    <t>品名</t>
  </si>
  <si>
    <t>税率(％)</t>
  </si>
  <si>
    <t>細分</t>
  </si>
  <si>
    <t>基本</t>
  </si>
  <si>
    <t>協定</t>
  </si>
  <si>
    <t>特恵</t>
  </si>
  <si>
    <t>暫定</t>
  </si>
  <si>
    <t>07.01</t>
  </si>
  <si>
    <t>ばれいしょ(生鮮のもの及び冷蔵したものに限る。)</t>
  </si>
  <si>
    <t>07.07</t>
  </si>
  <si>
    <t>0701.10</t>
  </si>
  <si>
    <t>000</t>
  </si>
  <si>
    <t>　種ばれいしょ</t>
  </si>
  <si>
    <t>free</t>
  </si>
  <si>
    <t>0707.00</t>
  </si>
  <si>
    <t>000</t>
  </si>
  <si>
    <t>きゅうり及びガーキン(生鮮のもの及び冷蔵したものに限る。)</t>
  </si>
  <si>
    <t>free×</t>
  </si>
  <si>
    <t>0701.90</t>
  </si>
  <si>
    <t>000</t>
  </si>
  <si>
    <t>　その他のもの</t>
  </si>
  <si>
    <t>07.08</t>
  </si>
  <si>
    <t>豆(生鮮のもの及び冷蔵したものに限るものとし、さやを除いて</t>
  </si>
  <si>
    <t>07.02</t>
  </si>
  <si>
    <t xml:space="preserve">   あるかないかを問わない。</t>
  </si>
  <si>
    <t>0702.00</t>
  </si>
  <si>
    <t>トマト(生鮮のもの及び冷蔵したものに限る。)</t>
  </si>
  <si>
    <t>0708.10</t>
  </si>
  <si>
    <t>　えんどう(ピスム・サティヴム）</t>
  </si>
  <si>
    <t>free×</t>
  </si>
  <si>
    <t>0708.20</t>
  </si>
  <si>
    <t>　ささげ属又はいんげんまめ属の豆</t>
  </si>
  <si>
    <t>free×</t>
  </si>
  <si>
    <t>07.03</t>
  </si>
  <si>
    <t>たまねぎ、シャロット、にんにく、リーキその他のねぎ属の野菜(生鮮のもの及び冷蔵したものに限る。)</t>
  </si>
  <si>
    <t>0708.90</t>
  </si>
  <si>
    <t>000</t>
  </si>
  <si>
    <t>　その他の豆</t>
  </si>
  <si>
    <t>free×</t>
  </si>
  <si>
    <t>0703.10</t>
  </si>
  <si>
    <t>　たまねぎ及びシャロット</t>
  </si>
  <si>
    <t>07.09</t>
  </si>
  <si>
    <t>その他の野菜(生鮮のもの及び冷蔵したものに限る。)</t>
  </si>
  <si>
    <t>　　1たまねぎ</t>
  </si>
  <si>
    <t>011</t>
  </si>
  <si>
    <t>　　　‐課税価格が1ｷﾛｸﾞﾗﾑにつき67円以下のもの</t>
  </si>
  <si>
    <t>0709.10</t>
  </si>
  <si>
    <t>　アーティチョーク</t>
  </si>
  <si>
    <t>1.5%,free×</t>
  </si>
  <si>
    <t>012</t>
  </si>
  <si>
    <t>　　　‐課税価格が1ｷﾛｸﾞﾗﾑにつき67円を超え73円70銭以下のもの</t>
  </si>
  <si>
    <t>*</t>
  </si>
  <si>
    <t>0709.20</t>
  </si>
  <si>
    <t>000</t>
  </si>
  <si>
    <t>　アスパラガス</t>
  </si>
  <si>
    <t>free×</t>
  </si>
  <si>
    <t>013</t>
  </si>
  <si>
    <t>　　　‐課税価格が１ｷﾛｸﾞﾗﾑにつき73円70銭を超えるもの</t>
  </si>
  <si>
    <t>free</t>
  </si>
  <si>
    <t>0709.30</t>
  </si>
  <si>
    <t>000</t>
  </si>
  <si>
    <t>　なす</t>
  </si>
  <si>
    <t>020</t>
  </si>
  <si>
    <t>　　2シャロット</t>
  </si>
  <si>
    <t>free×</t>
  </si>
  <si>
    <t>0709.40</t>
  </si>
  <si>
    <t>　セルリー(セルリアクを除く。)</t>
  </si>
  <si>
    <t>free×</t>
  </si>
  <si>
    <t>0703.20</t>
  </si>
  <si>
    <t>　にんにく</t>
  </si>
  <si>
    <t>　きのこ及びトリフ</t>
  </si>
  <si>
    <t>0709.51</t>
  </si>
  <si>
    <t>　　きのこ(はらたけ属のもの）</t>
  </si>
  <si>
    <t>0703.90</t>
  </si>
  <si>
    <t>　リーキその他のねぎ属のもの</t>
  </si>
  <si>
    <t>0709.52</t>
  </si>
  <si>
    <t>000</t>
  </si>
  <si>
    <t>　　トリフ</t>
  </si>
  <si>
    <t>free</t>
  </si>
  <si>
    <t>010</t>
  </si>
  <si>
    <t>　‐ねぎ</t>
  </si>
  <si>
    <t>0709.59</t>
  </si>
  <si>
    <t>　　その他のもの</t>
  </si>
  <si>
    <t>090</t>
  </si>
  <si>
    <t>　‐その他のもの</t>
  </si>
  <si>
    <t>010</t>
  </si>
  <si>
    <t>　　‐まつたけ</t>
  </si>
  <si>
    <t>　　‐その他もの</t>
  </si>
  <si>
    <t>07.04</t>
  </si>
  <si>
    <t>キャベツ、カリフラワー、コールラビー、ケールその他のこれらに類す</t>
  </si>
  <si>
    <t>020</t>
  </si>
  <si>
    <t>　　　‐‐しいたけ</t>
  </si>
  <si>
    <t>090</t>
  </si>
  <si>
    <t>　　　‐‐その他のもの</t>
  </si>
  <si>
    <t>0704.10</t>
  </si>
  <si>
    <t>　カリフラワー</t>
  </si>
  <si>
    <t>0704.20</t>
  </si>
  <si>
    <t>　芽キャベツ</t>
  </si>
  <si>
    <t>0709.60</t>
  </si>
  <si>
    <t>　とうがらし属又はピメンタ属の果実</t>
  </si>
  <si>
    <t>0704.90</t>
  </si>
  <si>
    <t>　‐ピーマン(厚肉大果種のもの）</t>
  </si>
  <si>
    <t>010</t>
  </si>
  <si>
    <t>　‐ブロッコリー</t>
  </si>
  <si>
    <t>090</t>
  </si>
  <si>
    <t>0709.70</t>
  </si>
  <si>
    <t>　ほうれん草、つるな及びやまほうれん草</t>
  </si>
  <si>
    <t>free×</t>
  </si>
  <si>
    <t>07.05</t>
  </si>
  <si>
    <t>レタス(ラクトゥカ・サティヴァ)及びチコリー(キコリウム属のもの）</t>
  </si>
  <si>
    <t>0709.90</t>
  </si>
  <si>
    <t>　レタス</t>
  </si>
  <si>
    <t>　1スイートコーン</t>
  </si>
  <si>
    <t>0705.11</t>
  </si>
  <si>
    <t>　　結球レタス</t>
  </si>
  <si>
    <t>free×</t>
  </si>
  <si>
    <t>0705.19</t>
  </si>
  <si>
    <t>000</t>
  </si>
  <si>
    <t>　2その他のもの</t>
  </si>
  <si>
    <t>091</t>
  </si>
  <si>
    <t>　　‐かぼちゃ</t>
  </si>
  <si>
    <t>　チコリー</t>
  </si>
  <si>
    <t>099</t>
  </si>
  <si>
    <t>　　‐その他のもの</t>
  </si>
  <si>
    <t>0705.21</t>
  </si>
  <si>
    <t>1.5%,free×</t>
  </si>
  <si>
    <t>0705.29</t>
  </si>
  <si>
    <t>07.10</t>
  </si>
  <si>
    <t>冷凍野菜(調理してないもの及び蒸気又は水煮による調理をしたものに限る。)</t>
  </si>
  <si>
    <t>0710.10</t>
  </si>
  <si>
    <t>　ばれいしょ</t>
  </si>
  <si>
    <t>07.06</t>
  </si>
  <si>
    <t>にんじん、かぶ、サラダ用のビート、サルシフォイ、セルリアク、大根</t>
  </si>
  <si>
    <t>　豆(さやを除いてあるかないかを問わない。)</t>
  </si>
  <si>
    <t>0706.10</t>
  </si>
  <si>
    <t>　にんじん及びかぶ</t>
  </si>
  <si>
    <t>0710.21</t>
  </si>
  <si>
    <t>　　えんどう(ピスム・サティヴム）</t>
  </si>
  <si>
    <t>0710.22</t>
  </si>
  <si>
    <t>　　ささげ属又はいんげんまめ属の豆</t>
  </si>
  <si>
    <t>0706.90</t>
  </si>
  <si>
    <t>0710.29</t>
  </si>
  <si>
    <t>　‐ごぼう</t>
  </si>
  <si>
    <t>　　　‐えだ豆</t>
  </si>
  <si>
    <t>　　　‐その他のもの</t>
  </si>
  <si>
    <t>0710.30</t>
  </si>
  <si>
    <t>　　　‐‐たけのこ</t>
  </si>
  <si>
    <t>7.5%,free×</t>
  </si>
  <si>
    <t>0710.40</t>
  </si>
  <si>
    <t>　スイートコーン</t>
  </si>
  <si>
    <t>0710.80</t>
  </si>
  <si>
    <t>　その他の野菜</t>
  </si>
  <si>
    <t>　　 　‐‐‐ぜんまい</t>
  </si>
  <si>
    <t>030</t>
  </si>
  <si>
    <t>　　1ごぼう</t>
  </si>
  <si>
    <t>040</t>
  </si>
  <si>
    <t>　　 　‐‐‐大根</t>
  </si>
  <si>
    <t>　　2その他のもの</t>
  </si>
  <si>
    <t>060</t>
  </si>
  <si>
    <t>　　 　‐‐‐かんぴょう</t>
  </si>
  <si>
    <t>　　　‐ブロッコリー</t>
  </si>
  <si>
    <t>　　 　‐‐‐その他のもの</t>
  </si>
  <si>
    <t>07.13</t>
  </si>
  <si>
    <t>乾燥した豆(さやを除いたものに限るとし、皮を除いてあるかないか</t>
  </si>
  <si>
    <t>0710.90</t>
  </si>
  <si>
    <t>　野菜を混合したもの</t>
  </si>
  <si>
    <t>100</t>
  </si>
  <si>
    <t>　　1スイートコーンを主成分とするもの</t>
  </si>
  <si>
    <t>0713.31</t>
  </si>
  <si>
    <t>000</t>
  </si>
  <si>
    <t>　緑豆(ヴィグナ・ムンゴ及びヴィグナ・ラジアタ)**</t>
  </si>
  <si>
    <t>free</t>
  </si>
  <si>
    <t>200</t>
  </si>
  <si>
    <t>07.11</t>
  </si>
  <si>
    <t>一時的な保存に適する処理をした野菜(例えば、亜硫酸ガス又は塩水、</t>
  </si>
  <si>
    <t>07.14</t>
  </si>
  <si>
    <t>ｶｯｻﾊﾞ芋、ｱﾛｰﾙｰﾄ、ｻﾚｯﾌﾟ、菊芋、かんしょその他これらに類するでん粉又</t>
  </si>
  <si>
    <t>亜硫酸水その他の保存用の溶液により保存に適する処理をしたもので、</t>
  </si>
  <si>
    <t>はｲﾇﾘﾝを多量に含有する根及び塊茎(生鮮のもの及び冷蔵し、冷凍し又は</t>
  </si>
  <si>
    <t>乾燥したものに限るものとし、切ってあるかないか又はパレット状</t>
  </si>
  <si>
    <t>0711.40</t>
  </si>
  <si>
    <t>000</t>
  </si>
  <si>
    <t>　きゅうり及びガーキン</t>
  </si>
  <si>
    <t>0714.20</t>
  </si>
  <si>
    <t>　かんしょ</t>
  </si>
  <si>
    <t>100</t>
  </si>
  <si>
    <t>　　1冷凍したもの</t>
  </si>
  <si>
    <t>200</t>
  </si>
  <si>
    <t>0711.51</t>
  </si>
  <si>
    <t>0711.59</t>
  </si>
  <si>
    <t>0714.90</t>
  </si>
  <si>
    <t>0711.90</t>
  </si>
  <si>
    <t>　その他の野菜及び野菜を混合したもの</t>
  </si>
  <si>
    <t>110</t>
  </si>
  <si>
    <t>　　　(1)さといも</t>
  </si>
  <si>
    <t xml:space="preserve">(10) </t>
  </si>
  <si>
    <t>　　1なす(１個の重量が20ｸﾞﾗﾑ以下のものに限る。)、らっきょう及びわらび</t>
  </si>
  <si>
    <t>120</t>
  </si>
  <si>
    <t>　　　(2)その他のもの</t>
  </si>
  <si>
    <t>　　　‐なす</t>
  </si>
  <si>
    <t>013</t>
  </si>
  <si>
    <t>　　　‐らっきょう</t>
  </si>
  <si>
    <t>210</t>
  </si>
  <si>
    <t>　　　‐さといも(生鮮のものに限る。)</t>
  </si>
  <si>
    <t>019</t>
  </si>
  <si>
    <t>　　　‐わらび</t>
  </si>
  <si>
    <t>290</t>
  </si>
  <si>
    <t>093</t>
  </si>
  <si>
    <t>　　(1)ごぼう</t>
  </si>
  <si>
    <t>　　(2)その他のもの</t>
  </si>
  <si>
    <t>08.07</t>
  </si>
  <si>
    <t>パパイヤ及びメロン(すいかを含む。)(生鮮のものに限る。)</t>
  </si>
  <si>
    <t>091</t>
  </si>
  <si>
    <t>　　　‐なす</t>
  </si>
  <si>
    <t>092</t>
  </si>
  <si>
    <t>　　　‐れんこん</t>
  </si>
  <si>
    <t>　メロン(すいかを含む。)</t>
  </si>
  <si>
    <t>0807.11</t>
  </si>
  <si>
    <t>　　すいか</t>
  </si>
  <si>
    <t>0807.19</t>
  </si>
  <si>
    <t>07.12</t>
  </si>
  <si>
    <t>乾燥野菜(全形のもの及び切り、砕き又は粉状にしたものに</t>
  </si>
  <si>
    <t>08.10</t>
  </si>
  <si>
    <t>その他の果実(生鮮のものに限る。)</t>
  </si>
  <si>
    <t>0712.20</t>
  </si>
  <si>
    <t>たまねぎ</t>
  </si>
  <si>
    <t>0810.10</t>
  </si>
  <si>
    <t>　ストロベリー</t>
  </si>
  <si>
    <t>きのこ、きくらげ(きくらげ属のもの)、</t>
  </si>
  <si>
    <t>08.11</t>
  </si>
  <si>
    <t>冷凍果実及び冷凍ナット(調理してないもの及び蒸気又は水煮による調理を</t>
  </si>
  <si>
    <t xml:space="preserve"> 白きくらげ(白きくらげ属のもの)及びトリフ</t>
  </si>
  <si>
    <t>したものに限るものとし、砂糖その他の甘味料を加えてあるか</t>
  </si>
  <si>
    <t>0712.31</t>
  </si>
  <si>
    <t>000</t>
  </si>
  <si>
    <t>　きのこ(はらたけ属のもの)</t>
  </si>
  <si>
    <t>0712.32</t>
  </si>
  <si>
    <t>　きくらげ(きくらげ属のもの)</t>
  </si>
  <si>
    <t>0712.33</t>
  </si>
  <si>
    <t>　白きくらげ(白きくらげ属のもの)</t>
  </si>
  <si>
    <t>0811.10</t>
  </si>
  <si>
    <t>　ストロベリー</t>
  </si>
  <si>
    <t>0712.39</t>
  </si>
  <si>
    <t>　　1砂糖を加えたもの</t>
  </si>
  <si>
    <t>010</t>
  </si>
  <si>
    <t>　　‐しいたけ</t>
  </si>
  <si>
    <t>200</t>
  </si>
  <si>
    <t>08.13</t>
  </si>
  <si>
    <t>乾燥果実(第08.01項から第08.06項までのものを除く。)及びこの類の</t>
  </si>
  <si>
    <t>0712.90</t>
  </si>
  <si>
    <t>その他の野菜及び野菜を混合したもの</t>
  </si>
  <si>
    <t>　1スイートコーン</t>
  </si>
  <si>
    <t>0813.40</t>
  </si>
  <si>
    <t>　その他の果実</t>
  </si>
  <si>
    <t>031</t>
  </si>
  <si>
    <t>　　(1)薬品処理(例えば、殺菌又は発芽促進のための処理)に</t>
  </si>
  <si>
    <t>free</t>
  </si>
  <si>
    <t>(free)</t>
  </si>
  <si>
    <t>010</t>
  </si>
  <si>
    <t>　　1ベリー</t>
  </si>
  <si>
    <t>4.5%,free×</t>
  </si>
  <si>
    <t>　　　　より専ら播種用に適するようにしたもの</t>
  </si>
  <si>
    <t>039</t>
  </si>
  <si>
    <t>15円／kg</t>
  </si>
  <si>
    <t>9円／kg</t>
  </si>
  <si>
    <t>09.10</t>
  </si>
  <si>
    <t>しょうが、サフラン、うこん、タイム、月けい樹の葉、</t>
  </si>
  <si>
    <t>　2その他もの</t>
  </si>
  <si>
    <t>050</t>
  </si>
  <si>
    <t>　　‐ばれいしょ(切ってあるかないかを問わないものとし、</t>
  </si>
  <si>
    <t>10%,free×</t>
  </si>
  <si>
    <t>0910.10</t>
  </si>
  <si>
    <t>　しょうが</t>
  </si>
  <si>
    <t>　　　　　　　　　更に調製したものを除く。)</t>
  </si>
  <si>
    <t>100</t>
  </si>
  <si>
    <t>　　1塩水、亜硫酸水その他の保存用の溶液により一時的な保存に適する</t>
  </si>
  <si>
    <t>　　　処理をしたもの</t>
  </si>
  <si>
    <t>　　　(1)小売用の容器入りにしたもの</t>
  </si>
  <si>
    <t>free</t>
  </si>
  <si>
    <t>　　　　‐生鮮のもの</t>
  </si>
  <si>
    <t>free</t>
  </si>
  <si>
    <t>　　　　その他のもの</t>
  </si>
  <si>
    <t>20.01</t>
  </si>
  <si>
    <t>食酢又は酢酸により調製し又は保存に適する処理をした野菜、</t>
  </si>
  <si>
    <t>20.04</t>
  </si>
  <si>
    <t>調製し又は保存に適する処理をしたその他の野菜(冷凍したものに</t>
  </si>
  <si>
    <t>限るものとし、食酢又は酢酸により調製し又は保存に適する処理をしたもの</t>
  </si>
  <si>
    <t>2001.10</t>
  </si>
  <si>
    <t>(15)</t>
  </si>
  <si>
    <t>12%,free×</t>
  </si>
  <si>
    <t>2004.10</t>
  </si>
  <si>
    <t>　ばれいしょ</t>
  </si>
  <si>
    <t>(12)</t>
  </si>
  <si>
    <t>9%,free×</t>
  </si>
  <si>
    <t>　　1単に加熱による調理をしたもの</t>
  </si>
  <si>
    <t>2001.90</t>
  </si>
  <si>
    <t>　　　(1)マッシュポテト</t>
  </si>
  <si>
    <t>220</t>
  </si>
  <si>
    <t>　　　(2)スイートコーン</t>
  </si>
  <si>
    <t>　　　(3)ヤングコーンコブ</t>
  </si>
  <si>
    <t>2004.90</t>
  </si>
  <si>
    <t>　　　(4)その他のもの</t>
  </si>
  <si>
    <t>(15)</t>
  </si>
  <si>
    <t>12%,free×</t>
  </si>
  <si>
    <t>　1砂糖を加えたもの</t>
  </si>
  <si>
    <t>　　(1)スイートコーン</t>
  </si>
  <si>
    <t>　　　(3)スイートコーン</t>
  </si>
  <si>
    <t>　　　(4)ヤングコーンコブ</t>
  </si>
  <si>
    <t>　　　(5)その他のもの</t>
  </si>
  <si>
    <t>　　　　‐しょうが</t>
  </si>
  <si>
    <t>　　(1)アスパラガス及び豆</t>
  </si>
  <si>
    <t>　　　　‐その他のもの</t>
  </si>
  <si>
    <t>　　　‐アスパラガス</t>
  </si>
  <si>
    <t>　　　‐豆</t>
  </si>
  <si>
    <t>20.02</t>
  </si>
  <si>
    <t>調製し又は保存に適する処理をしたトマト(食酢又は酢酸により調製し</t>
  </si>
  <si>
    <t>　　(2)たけのこ</t>
  </si>
  <si>
    <t>　　(3)スイートコーン</t>
  </si>
  <si>
    <t>　　(4)ヤングコーンコブ</t>
  </si>
  <si>
    <t>2002.10</t>
  </si>
  <si>
    <t>　トマト(全形のもの及び断片状のものに限る｡)</t>
  </si>
  <si>
    <t>7.6%,free×</t>
  </si>
  <si>
    <t>　　　‐気密容器入りのもの</t>
  </si>
  <si>
    <t>9%,free×</t>
  </si>
  <si>
    <t>2002.90</t>
  </si>
  <si>
    <t>free×</t>
  </si>
  <si>
    <t>　　(5)その他のもの</t>
  </si>
  <si>
    <t>　　　(1)トマトピューレ及びトマトペースト</t>
  </si>
  <si>
    <t>調製し又は保存に適する処理をしたその他の野菜(冷凍してないものに限る</t>
  </si>
  <si>
    <t>　　　　‐気密容器入りのもの</t>
  </si>
  <si>
    <t>ものとし、食酢又は酢酸により調製し又は保存に適する処理をしたもの</t>
  </si>
  <si>
    <t>　　　　　‐‐関税割当数量以内のもの</t>
  </si>
  <si>
    <t>free◎</t>
  </si>
  <si>
    <t>　　　　　‐‐その他のもの</t>
  </si>
  <si>
    <t>2005.10</t>
  </si>
  <si>
    <t>　均質調製野菜</t>
  </si>
  <si>
    <t>　　　　‐その他のもの</t>
  </si>
  <si>
    <t>9.6%,free×</t>
  </si>
  <si>
    <t>　　　　　‐‐その他のもの</t>
  </si>
  <si>
    <t>2005.20</t>
  </si>
  <si>
    <t>　ばれいしょ</t>
  </si>
  <si>
    <t>7.6%,free×</t>
  </si>
  <si>
    <t>　　1マッシュポテト及びポテトフレーク</t>
  </si>
  <si>
    <t>調製し又は保存に適する処理をしたきのこ及びトリフ(食酢又は</t>
  </si>
  <si>
    <t>　　　(1)気密容器入りのもの(容器ともの1個の重量が10ｷﾛｸﾞﾗﾑ以下のものに限る｡)</t>
  </si>
  <si>
    <t>9.6%,free×</t>
  </si>
  <si>
    <t>2003.10</t>
  </si>
  <si>
    <t>　きのこ(はらたけ属のもの）</t>
  </si>
  <si>
    <t>2005.40</t>
  </si>
  <si>
    <t>　えんどう(ピサム・サティヴム）</t>
  </si>
  <si>
    <t>　　　(1)さや付きのもの</t>
  </si>
  <si>
    <t>　　　(1)気密容器入りのもの</t>
  </si>
  <si>
    <t>　　　　　(容器ともの1個の重量が10ｷﾛグラム以下のものに限る｡)</t>
  </si>
  <si>
    <t>　　　　‐フレンチマッシュルーム</t>
  </si>
  <si>
    <t>　　　　　A　さや付きのもの</t>
  </si>
  <si>
    <t>参考１　２００７年　集計区分一覧</t>
  </si>
  <si>
    <t>参考２　野菜の実行関税率(２００７年１月１日）</t>
  </si>
  <si>
    <t>2007年1月1日より</t>
  </si>
  <si>
    <t>　　　1 砂糖を加えたもの</t>
  </si>
  <si>
    <t>　　　2 その他のもの</t>
  </si>
  <si>
    <t>　　　　(1)　豆(さや付きのものを除く｡)</t>
  </si>
  <si>
    <t>　　　　(2)　その他のもの</t>
  </si>
  <si>
    <t>　　　　(2)　豆(さや付きのものを除く｡)</t>
  </si>
  <si>
    <t>　　　　(4)　その他のもの</t>
  </si>
  <si>
    <t>　　　　　B その他のもの</t>
  </si>
  <si>
    <t>　　　　　A 気密容器入りのもの</t>
  </si>
  <si>
    <t>　　　　　　(a)にんにくの粉</t>
  </si>
  <si>
    <t>　　　　　　(b)その他のもの</t>
  </si>
  <si>
    <t>free×</t>
  </si>
  <si>
    <t>9.6%,free×</t>
  </si>
  <si>
    <t>8%,free×</t>
  </si>
  <si>
    <t>2005.91</t>
  </si>
  <si>
    <t>　　たけのこ</t>
  </si>
  <si>
    <t>　　　　　A 気密容器入りのもの(豚の肉又はﾗｰﾄﾞその他の豚脂</t>
  </si>
  <si>
    <t>　　　　　　　及びﾄﾏﾄﾋﾟｭｰﾚその他のトマトの調製品を含むものに限る｡)</t>
  </si>
  <si>
    <t>　　　　(1)　ヤングコーンコブ</t>
  </si>
  <si>
    <t>　　　　(3)　サワークラウト</t>
  </si>
  <si>
    <t>2005.99.230</t>
  </si>
  <si>
    <t>2005.40.110</t>
  </si>
  <si>
    <t>　　“</t>
  </si>
  <si>
    <t>2005.40.211</t>
  </si>
  <si>
    <t>2005.40.221</t>
  </si>
  <si>
    <t>2005.40.190</t>
  </si>
  <si>
    <t>2005.40.212</t>
  </si>
  <si>
    <t>2005.40.222</t>
  </si>
  <si>
    <t>2005.59.100</t>
  </si>
  <si>
    <t>2005.59.210</t>
  </si>
  <si>
    <t>2005.59.220</t>
  </si>
  <si>
    <t>2005.60.010</t>
  </si>
  <si>
    <t>2005.60.020</t>
  </si>
  <si>
    <t>2005.80.100</t>
  </si>
  <si>
    <t>2005.80.200</t>
  </si>
  <si>
    <t>2005.91.100</t>
  </si>
  <si>
    <t>2005.91.900</t>
  </si>
  <si>
    <t>2005.99.211</t>
  </si>
  <si>
    <t>2005.99.219</t>
  </si>
  <si>
    <t>2003.20.010</t>
  </si>
  <si>
    <t>2003.20.020</t>
  </si>
  <si>
    <t>2003.10.211</t>
  </si>
  <si>
    <t>0910.10.210</t>
  </si>
  <si>
    <t>0910.10.239</t>
  </si>
  <si>
    <t>2007.99.111</t>
  </si>
  <si>
    <t>2007.99.121</t>
  </si>
  <si>
    <t>2008.80.110</t>
  </si>
  <si>
    <t>2008.80.190</t>
  </si>
  <si>
    <t>2008.80.210</t>
  </si>
  <si>
    <t>2008.80.290</t>
  </si>
  <si>
    <t>2104.10.010</t>
  </si>
  <si>
    <t>2009.80.231</t>
  </si>
  <si>
    <t>2009.80.210</t>
  </si>
  <si>
    <t>2009.80.221</t>
  </si>
  <si>
    <t>2009.80.239</t>
  </si>
  <si>
    <t>2005.99.190</t>
  </si>
  <si>
    <t>2005.99.911</t>
  </si>
  <si>
    <t>2005.99.919</t>
  </si>
  <si>
    <t>2005.99.991</t>
  </si>
  <si>
    <t>2005.99.999</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</si>
</sst>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
    <numFmt numFmtId="178" formatCode="#,##0.0;[Red]\-#,##0.0"/>
    <numFmt numFmtId="179" formatCode="#,###.0"/>
    <numFmt numFmtId="180" formatCode="#,###.00"/>
    <numFmt numFmtId="181" formatCode="#,###.000"/>
    <numFmt numFmtId="182" formatCode="0.0_ "/>
    <numFmt numFmtId="183" formatCode="0.00_ "/>
    <numFmt numFmtId="184" formatCode="0.00_);[Red]\(0.00\)"/>
    <numFmt numFmtId="185" formatCode="#,###.0_ "/>
    <numFmt numFmtId="186" formatCode="0.0_);[Red]\(0.0\)"/>
    <numFmt numFmtId="187" formatCode="#,###.00_ "/>
    <numFmt numFmtId="188" formatCode="0.0"/>
    <numFmt numFmtId="189" formatCode="#,##0_ ;[Red]\-#,##0\ "/>
    <numFmt numFmtId="190" formatCode="#,##0.0_ ;[Red]\-#,##0.0\ "/>
    <numFmt numFmtId="191" formatCode="#,##0.0_);[Red]\(#,##0.0\)"/>
    <numFmt numFmtId="192" formatCode="&quot;Yes&quot;;&quot;Yes&quot;;&quot;No&quot;"/>
    <numFmt numFmtId="193" formatCode="&quot;True&quot;;&quot;True&quot;;&quot;False&quot;"/>
    <numFmt numFmtId="194" formatCode="&quot;On&quot;;&quot;On&quot;;&quot;Off&quot;"/>
    <numFmt numFmtId="195" formatCode="#,##0.000;[Red]\-#,##0.000"/>
    <numFmt numFmtId="196" formatCode="#,##0.0"/>
    <numFmt numFmtId="197" formatCode="#,##0.000"/>
    <numFmt numFmtId="198" formatCode="#,##0_);[Red]\(#,##0\)"/>
    <numFmt numFmtId="199" formatCode="0_);[Red]\(0\)"/>
    <numFmt numFmtId="200" formatCode="#,##0.0000;[Red]\-#,##0.0000"/>
    <numFmt numFmtId="201" formatCode="0.000"/>
    <numFmt numFmtId="202" formatCode="0.0000"/>
    <numFmt numFmtId="203" formatCode="0.00000"/>
    <numFmt numFmtId="204" formatCode="0.000000"/>
    <numFmt numFmtId="205" formatCode="#,##0.00000;[Red]\-#,##0.00000"/>
    <numFmt numFmtId="206" formatCode="#,##0.000000;[Red]\-#,##0.000000"/>
    <numFmt numFmtId="207" formatCode="#,##0.0000000;[Red]\-#,##0.0000000"/>
    <numFmt numFmtId="208" formatCode="#,##0.00000000;[Red]\-#,##0.00000000"/>
    <numFmt numFmtId="209" formatCode="0.0000000"/>
    <numFmt numFmtId="210" formatCode="0.00000000"/>
    <numFmt numFmtId="211" formatCode="###,0##,#0#"/>
    <numFmt numFmtId="212" formatCode="_ * #,##0_ ;_ * \ #,##0_ ;_ * &quot;-&quot;_ ;_ @_ "/>
    <numFmt numFmtId="213" formatCode="0###.##.###"/>
    <numFmt numFmtId="214" formatCode="\'0###.##.###"/>
    <numFmt numFmtId="215" formatCode="_ 0* #,##0_ ;_ 0* \-#,##0_ ;_ 0* &quot;-&quot;_ ;_ @_ "/>
    <numFmt numFmtId="216" formatCode="[$€-2]\ #,##0.00_);[Red]\([$€-2]\ #,##0.00\)"/>
  </numFmts>
  <fonts count="31">
    <font>
      <sz val="9"/>
      <name val="ＭＳ 明朝"/>
      <family val="1"/>
    </font>
    <font>
      <u val="single"/>
      <sz val="9"/>
      <color indexed="12"/>
      <name val="ＭＳ 明朝"/>
      <family val="1"/>
    </font>
    <font>
      <sz val="11"/>
      <name val="ＭＳ Ｐゴシック"/>
      <family val="3"/>
    </font>
    <font>
      <u val="single"/>
      <sz val="9"/>
      <color indexed="36"/>
      <name val="ＭＳ 明朝"/>
      <family val="1"/>
    </font>
    <font>
      <sz val="6"/>
      <name val="ＭＳ Ｐゴシック"/>
      <family val="3"/>
    </font>
    <font>
      <sz val="11"/>
      <name val="ＭＳ 明朝"/>
      <family val="1"/>
    </font>
    <font>
      <b/>
      <sz val="11"/>
      <name val="ＭＳ 明朝"/>
      <family val="1"/>
    </font>
    <font>
      <sz val="11"/>
      <name val="ＭＳ ゴシック"/>
      <family val="3"/>
    </font>
    <font>
      <sz val="6"/>
      <name val="ＭＳ ゴシック"/>
      <family val="3"/>
    </font>
    <font>
      <sz val="12"/>
      <name val="ＭＳ 明朝"/>
      <family val="1"/>
    </font>
    <font>
      <sz val="11"/>
      <color indexed="10"/>
      <name val="ＭＳ 明朝"/>
      <family val="1"/>
    </font>
    <font>
      <b/>
      <sz val="14"/>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 fillId="0" borderId="0">
      <alignment/>
      <protection/>
    </xf>
    <xf numFmtId="0" fontId="7" fillId="0" borderId="0">
      <alignment/>
      <protection/>
    </xf>
    <xf numFmtId="0" fontId="3" fillId="0" borderId="0" applyNumberFormat="0" applyFill="0" applyBorder="0" applyAlignment="0" applyProtection="0"/>
    <xf numFmtId="0" fontId="29" fillId="4" borderId="0" applyNumberFormat="0" applyBorder="0" applyAlignment="0" applyProtection="0"/>
  </cellStyleXfs>
  <cellXfs count="77">
    <xf numFmtId="0" fontId="0" fillId="0" borderId="0" xfId="0" applyAlignment="1">
      <alignment vertical="center"/>
    </xf>
    <xf numFmtId="0" fontId="5" fillId="0" borderId="0" xfId="61" applyFont="1">
      <alignment/>
      <protection/>
    </xf>
    <xf numFmtId="0" fontId="5" fillId="0" borderId="0" xfId="61" applyFont="1" applyAlignment="1">
      <alignment wrapText="1"/>
      <protection/>
    </xf>
    <xf numFmtId="0" fontId="5" fillId="0" borderId="0" xfId="61" applyFont="1" applyAlignment="1">
      <alignment horizontal="center"/>
      <protection/>
    </xf>
    <xf numFmtId="0" fontId="5" fillId="0" borderId="10" xfId="61" applyFont="1" applyBorder="1" applyAlignment="1">
      <alignment horizontal="center" wrapText="1"/>
      <protection/>
    </xf>
    <xf numFmtId="0" fontId="5" fillId="0" borderId="11" xfId="61" applyFont="1" applyBorder="1" applyAlignment="1">
      <alignment horizontal="center"/>
      <protection/>
    </xf>
    <xf numFmtId="0" fontId="5" fillId="0" borderId="12" xfId="61" applyFont="1" applyBorder="1" applyAlignment="1">
      <alignment horizontal="center" wrapText="1"/>
      <protection/>
    </xf>
    <xf numFmtId="0" fontId="6" fillId="0" borderId="13" xfId="61" applyFont="1" applyBorder="1" applyAlignment="1">
      <alignment wrapText="1"/>
      <protection/>
    </xf>
    <xf numFmtId="0" fontId="5" fillId="0" borderId="14" xfId="61" applyFont="1" applyBorder="1" applyAlignment="1">
      <alignment horizontal="center"/>
      <protection/>
    </xf>
    <xf numFmtId="0" fontId="5" fillId="0" borderId="15" xfId="61" applyFont="1" applyBorder="1" applyAlignment="1">
      <alignment wrapText="1"/>
      <protection/>
    </xf>
    <xf numFmtId="0" fontId="6" fillId="0" borderId="13" xfId="61" applyFont="1" applyBorder="1" applyAlignment="1">
      <alignment/>
      <protection/>
    </xf>
    <xf numFmtId="0" fontId="5" fillId="0" borderId="14" xfId="61" applyFont="1" applyBorder="1" applyAlignment="1" quotePrefix="1">
      <alignment horizontal="center"/>
      <protection/>
    </xf>
    <xf numFmtId="0" fontId="5" fillId="0" borderId="15" xfId="61" applyFont="1" applyBorder="1" applyAlignment="1">
      <alignment/>
      <protection/>
    </xf>
    <xf numFmtId="0" fontId="5" fillId="0" borderId="13" xfId="61" applyFont="1" applyBorder="1" applyAlignment="1">
      <alignment wrapText="1"/>
      <protection/>
    </xf>
    <xf numFmtId="0" fontId="5" fillId="0" borderId="13" xfId="61" applyFont="1" applyBorder="1" applyAlignment="1">
      <alignment/>
      <protection/>
    </xf>
    <xf numFmtId="0" fontId="5" fillId="0" borderId="14" xfId="61" applyNumberFormat="1" applyFont="1" applyBorder="1" applyAlignment="1" quotePrefix="1">
      <alignment horizontal="center"/>
      <protection/>
    </xf>
    <xf numFmtId="0" fontId="5" fillId="0" borderId="16" xfId="61" applyFont="1" applyBorder="1" applyAlignment="1">
      <alignment horizontal="center"/>
      <protection/>
    </xf>
    <xf numFmtId="0" fontId="5" fillId="0" borderId="17" xfId="61" applyFont="1" applyBorder="1" applyAlignment="1">
      <alignment/>
      <protection/>
    </xf>
    <xf numFmtId="0" fontId="5" fillId="0" borderId="18" xfId="61" applyFont="1" applyBorder="1" applyAlignment="1">
      <alignment/>
      <protection/>
    </xf>
    <xf numFmtId="0" fontId="5" fillId="0" borderId="16" xfId="61" applyFont="1" applyBorder="1" applyAlignment="1" quotePrefix="1">
      <alignment horizontal="center"/>
      <protection/>
    </xf>
    <xf numFmtId="0" fontId="5" fillId="0" borderId="0" xfId="61" applyFont="1" applyBorder="1" applyAlignment="1">
      <alignment/>
      <protection/>
    </xf>
    <xf numFmtId="0" fontId="5" fillId="0" borderId="0" xfId="61" applyFont="1" applyBorder="1" applyAlignment="1">
      <alignment horizontal="center"/>
      <protection/>
    </xf>
    <xf numFmtId="0" fontId="5" fillId="0" borderId="0" xfId="61" applyFont="1" applyBorder="1" applyAlignment="1" quotePrefix="1">
      <alignment horizontal="center"/>
      <protection/>
    </xf>
    <xf numFmtId="0" fontId="5" fillId="0" borderId="18" xfId="61" applyFont="1" applyBorder="1" applyAlignment="1">
      <alignment wrapText="1"/>
      <protection/>
    </xf>
    <xf numFmtId="0" fontId="5" fillId="0" borderId="17" xfId="61" applyFont="1" applyBorder="1" applyAlignment="1">
      <alignment wrapText="1"/>
      <protection/>
    </xf>
    <xf numFmtId="0" fontId="9" fillId="0" borderId="0" xfId="62" applyFont="1" applyAlignment="1">
      <alignment vertical="center"/>
      <protection/>
    </xf>
    <xf numFmtId="0" fontId="5" fillId="0" borderId="0" xfId="62" applyFont="1" applyAlignment="1">
      <alignment vertical="center"/>
      <protection/>
    </xf>
    <xf numFmtId="0" fontId="5" fillId="0" borderId="0" xfId="62" applyFont="1" applyAlignment="1">
      <alignment horizontal="center" vertical="center"/>
      <protection/>
    </xf>
    <xf numFmtId="0" fontId="5" fillId="0" borderId="0" xfId="62" applyFont="1" applyAlignment="1">
      <alignment vertical="center" wrapText="1"/>
      <protection/>
    </xf>
    <xf numFmtId="0" fontId="5" fillId="0" borderId="19" xfId="62" applyFont="1" applyBorder="1" applyAlignment="1">
      <alignment horizontal="center" vertical="center"/>
      <protection/>
    </xf>
    <xf numFmtId="0" fontId="5" fillId="0" borderId="19" xfId="62" applyFont="1" applyBorder="1" applyAlignment="1">
      <alignment horizontal="center" vertical="center" wrapText="1"/>
      <protection/>
    </xf>
    <xf numFmtId="0" fontId="5" fillId="0" borderId="11" xfId="62" applyFont="1" applyBorder="1" applyAlignment="1">
      <alignment horizontal="centerContinuous" vertical="center"/>
      <protection/>
    </xf>
    <xf numFmtId="0" fontId="5" fillId="0" borderId="16" xfId="62" applyFont="1" applyBorder="1" applyAlignment="1">
      <alignment horizontal="center" vertical="center"/>
      <protection/>
    </xf>
    <xf numFmtId="0" fontId="5" fillId="0" borderId="16" xfId="62" applyFont="1" applyBorder="1" applyAlignment="1">
      <alignment horizontal="center" vertical="center" wrapText="1"/>
      <protection/>
    </xf>
    <xf numFmtId="0" fontId="6" fillId="0" borderId="14" xfId="62" applyFont="1" applyBorder="1" applyAlignment="1" quotePrefix="1">
      <alignment vertical="center"/>
      <protection/>
    </xf>
    <xf numFmtId="0" fontId="5" fillId="0" borderId="14" xfId="62" applyFont="1" applyBorder="1" applyAlignment="1">
      <alignment horizontal="center" vertical="center"/>
      <protection/>
    </xf>
    <xf numFmtId="0" fontId="6" fillId="0" borderId="14" xfId="62" applyFont="1" applyBorder="1" applyAlignment="1">
      <alignment vertical="center" wrapText="1"/>
      <protection/>
    </xf>
    <xf numFmtId="0" fontId="5" fillId="0" borderId="14" xfId="62" applyFont="1" applyBorder="1" applyAlignment="1">
      <alignment vertical="center" wrapText="1"/>
      <protection/>
    </xf>
    <xf numFmtId="0" fontId="5" fillId="0" borderId="14" xfId="62" applyFont="1" applyBorder="1" applyAlignment="1" quotePrefix="1">
      <alignment horizontal="right" vertical="center"/>
      <protection/>
    </xf>
    <xf numFmtId="0" fontId="5" fillId="0" borderId="14" xfId="62" applyFont="1" applyBorder="1" applyAlignment="1" quotePrefix="1">
      <alignment horizontal="center" vertical="center"/>
      <protection/>
    </xf>
    <xf numFmtId="0" fontId="5" fillId="0" borderId="14" xfId="62" applyFont="1" applyBorder="1" applyAlignment="1">
      <alignment vertical="center"/>
      <protection/>
    </xf>
    <xf numFmtId="0" fontId="6" fillId="0" borderId="14" xfId="62" applyFont="1" applyBorder="1" applyAlignment="1" quotePrefix="1">
      <alignment vertical="top"/>
      <protection/>
    </xf>
    <xf numFmtId="0" fontId="6" fillId="0" borderId="14" xfId="62" applyFont="1" applyFill="1" applyBorder="1" applyAlignment="1" quotePrefix="1">
      <alignment vertical="center"/>
      <protection/>
    </xf>
    <xf numFmtId="0" fontId="5" fillId="0" borderId="14" xfId="62" applyFont="1" applyFill="1" applyBorder="1" applyAlignment="1" quotePrefix="1">
      <alignment horizontal="right" vertical="center"/>
      <protection/>
    </xf>
    <xf numFmtId="0" fontId="6" fillId="0" borderId="14" xfId="62" applyFont="1" applyFill="1" applyBorder="1" applyAlignment="1" quotePrefix="1">
      <alignment vertical="top"/>
      <protection/>
    </xf>
    <xf numFmtId="0" fontId="5" fillId="0" borderId="14" xfId="62" applyFont="1" applyBorder="1" applyAlignment="1">
      <alignment horizontal="right" vertical="center"/>
      <protection/>
    </xf>
    <xf numFmtId="10" fontId="5" fillId="0" borderId="14" xfId="62" applyNumberFormat="1" applyFont="1" applyBorder="1" applyAlignment="1">
      <alignment horizontal="center" vertical="center"/>
      <protection/>
    </xf>
    <xf numFmtId="0" fontId="5" fillId="0" borderId="16" xfId="62" applyFont="1" applyBorder="1" applyAlignment="1">
      <alignment vertical="center"/>
      <protection/>
    </xf>
    <xf numFmtId="0" fontId="5" fillId="0" borderId="16" xfId="62" applyFont="1" applyBorder="1" applyAlignment="1" quotePrefix="1">
      <alignment horizontal="center" vertical="center"/>
      <protection/>
    </xf>
    <xf numFmtId="0" fontId="5" fillId="0" borderId="16" xfId="62" applyFont="1" applyBorder="1" applyAlignment="1">
      <alignment vertical="center" wrapText="1"/>
      <protection/>
    </xf>
    <xf numFmtId="0" fontId="5" fillId="0" borderId="16" xfId="62" applyFont="1" applyBorder="1" applyAlignment="1">
      <alignment horizontal="right" vertical="center"/>
      <protection/>
    </xf>
    <xf numFmtId="0" fontId="6" fillId="0" borderId="14" xfId="62" applyFont="1" applyBorder="1" applyAlignment="1" quotePrefix="1">
      <alignment horizontal="left" vertical="top"/>
      <protection/>
    </xf>
    <xf numFmtId="38" fontId="5" fillId="0" borderId="14" xfId="49" applyFont="1" applyBorder="1" applyAlignment="1">
      <alignment vertical="center" wrapText="1"/>
    </xf>
    <xf numFmtId="0" fontId="5" fillId="0" borderId="14" xfId="62" applyFont="1" applyBorder="1" applyAlignment="1" quotePrefix="1">
      <alignment vertical="center"/>
      <protection/>
    </xf>
    <xf numFmtId="0" fontId="6" fillId="0" borderId="14" xfId="62" applyFont="1" applyBorder="1" applyAlignment="1" quotePrefix="1">
      <alignment horizontal="left" vertical="center"/>
      <protection/>
    </xf>
    <xf numFmtId="0" fontId="5" fillId="0" borderId="0" xfId="62" applyFont="1" applyBorder="1" applyAlignment="1">
      <alignment horizontal="right" vertical="center"/>
      <protection/>
    </xf>
    <xf numFmtId="0" fontId="5" fillId="0" borderId="0" xfId="62" applyFont="1" applyBorder="1" applyAlignment="1" quotePrefix="1">
      <alignment horizontal="center" vertical="center"/>
      <protection/>
    </xf>
    <xf numFmtId="0" fontId="5" fillId="0" borderId="0" xfId="62" applyFont="1" applyBorder="1" applyAlignment="1">
      <alignment vertical="center" wrapText="1"/>
      <protection/>
    </xf>
    <xf numFmtId="0" fontId="5" fillId="0" borderId="0" xfId="62" applyFont="1" applyBorder="1" applyAlignment="1">
      <alignment horizontal="center" vertical="center"/>
      <protection/>
    </xf>
    <xf numFmtId="0" fontId="6" fillId="0" borderId="14" xfId="62" applyFont="1" applyBorder="1" applyAlignment="1">
      <alignment horizontal="left" vertical="top"/>
      <protection/>
    </xf>
    <xf numFmtId="0" fontId="6" fillId="0" borderId="14" xfId="62" applyFont="1" applyBorder="1" applyAlignment="1">
      <alignment horizontal="left" vertical="center"/>
      <protection/>
    </xf>
    <xf numFmtId="0" fontId="5" fillId="0" borderId="0" xfId="62" applyFont="1" applyAlignment="1">
      <alignment horizontal="left" vertical="center"/>
      <protection/>
    </xf>
    <xf numFmtId="0" fontId="10" fillId="0" borderId="14" xfId="62" applyFont="1" applyBorder="1" applyAlignment="1">
      <alignment horizontal="center" vertical="center"/>
      <protection/>
    </xf>
    <xf numFmtId="0" fontId="10" fillId="0" borderId="14" xfId="62" applyFont="1" applyBorder="1" applyAlignment="1">
      <alignment vertical="center" wrapText="1"/>
      <protection/>
    </xf>
    <xf numFmtId="0" fontId="10" fillId="0" borderId="14" xfId="62" applyFont="1" applyBorder="1" applyAlignment="1">
      <alignment horizontal="right" vertical="center"/>
      <protection/>
    </xf>
    <xf numFmtId="0" fontId="9" fillId="24" borderId="0" xfId="62" applyFont="1" applyFill="1" applyAlignment="1">
      <alignment horizontal="centerContinuous" vertical="center"/>
      <protection/>
    </xf>
    <xf numFmtId="0" fontId="9" fillId="24" borderId="0" xfId="62" applyFont="1" applyFill="1" applyAlignment="1">
      <alignment horizontal="centerContinuous" vertical="center" wrapText="1"/>
      <protection/>
    </xf>
    <xf numFmtId="0" fontId="12" fillId="24" borderId="0" xfId="62" applyFont="1" applyFill="1" applyAlignment="1">
      <alignment horizontal="centerContinuous" vertical="center"/>
      <protection/>
    </xf>
    <xf numFmtId="0" fontId="30" fillId="0" borderId="0" xfId="61" applyFont="1" applyAlignment="1">
      <alignment horizontal="center"/>
      <protection/>
    </xf>
    <xf numFmtId="0" fontId="5" fillId="0" borderId="13" xfId="61" applyFont="1" applyBorder="1" applyAlignment="1">
      <alignment horizontal="left" vertical="center" wrapText="1"/>
      <protection/>
    </xf>
    <xf numFmtId="0" fontId="5" fillId="0" borderId="14" xfId="61" applyFont="1" applyBorder="1" applyAlignment="1">
      <alignment horizontal="center" vertical="center" wrapText="1"/>
      <protection/>
    </xf>
    <xf numFmtId="0" fontId="5" fillId="0" borderId="14" xfId="61" applyFont="1" applyBorder="1" applyAlignment="1" quotePrefix="1">
      <alignment horizontal="center" vertical="center" wrapText="1"/>
      <protection/>
    </xf>
    <xf numFmtId="0" fontId="5" fillId="0" borderId="15" xfId="61" applyFont="1" applyBorder="1" applyAlignment="1">
      <alignment horizontal="left" vertical="center" wrapText="1"/>
      <protection/>
    </xf>
    <xf numFmtId="0" fontId="6" fillId="0" borderId="14" xfId="62" applyFont="1" applyBorder="1" applyAlignment="1">
      <alignment vertical="center" wrapText="1"/>
      <protection/>
    </xf>
    <xf numFmtId="0" fontId="11" fillId="24" borderId="0" xfId="61" applyFont="1" applyFill="1" applyAlignment="1">
      <alignment horizontal="centerContinuous" wrapText="1"/>
      <protection/>
    </xf>
    <xf numFmtId="0" fontId="5" fillId="24" borderId="0" xfId="61" applyFont="1" applyFill="1" applyAlignment="1">
      <alignment horizontal="centerContinuous"/>
      <protection/>
    </xf>
    <xf numFmtId="0" fontId="5" fillId="24" borderId="0" xfId="61" applyFont="1" applyFill="1" applyAlignment="1">
      <alignment horizontal="centerContinuous"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1" xfId="61"/>
    <cellStyle name="標準_参考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45"/>
  <sheetViews>
    <sheetView tabSelected="1" zoomScaleSheetLayoutView="100" zoomScalePageLayoutView="0" workbookViewId="0" topLeftCell="A1">
      <selection activeCell="D2" sqref="D2"/>
    </sheetView>
  </sheetViews>
  <sheetFormatPr defaultColWidth="12.00390625" defaultRowHeight="12"/>
  <cols>
    <col min="1" max="1" width="46.875" style="2" bestFit="1" customWidth="1"/>
    <col min="2" max="2" width="12.875" style="3" customWidth="1"/>
    <col min="3" max="3" width="19.00390625" style="3" bestFit="1" customWidth="1"/>
    <col min="4" max="4" width="72.375" style="2" customWidth="1"/>
    <col min="5" max="5" width="12.00390625" style="1" customWidth="1"/>
    <col min="6" max="6" width="41.50390625" style="1" customWidth="1"/>
    <col min="7" max="7" width="12.00390625" style="1" customWidth="1"/>
    <col min="8" max="8" width="20.625" style="1" customWidth="1"/>
    <col min="9" max="9" width="79.50390625" style="1" customWidth="1"/>
    <col min="10" max="16384" width="12.00390625" style="1" customWidth="1"/>
  </cols>
  <sheetData>
    <row r="1" spans="1:4" ht="16.5" customHeight="1">
      <c r="A1" s="74" t="s">
        <v>637</v>
      </c>
      <c r="B1" s="75"/>
      <c r="C1" s="75"/>
      <c r="D1" s="76"/>
    </row>
    <row r="2" ht="16.5" customHeight="1">
      <c r="D2" s="68" t="s">
        <v>639</v>
      </c>
    </row>
    <row r="3" spans="1:9" ht="16.5" customHeight="1">
      <c r="A3" s="4" t="str">
        <f>"品目名称"</f>
        <v>品目名称</v>
      </c>
      <c r="B3" s="5" t="s">
        <v>91</v>
      </c>
      <c r="C3" s="5" t="str">
        <f>"税番コード"</f>
        <v>税番コード</v>
      </c>
      <c r="D3" s="6" t="str">
        <f>"税番名称"</f>
        <v>税番名称</v>
      </c>
      <c r="F3" s="4" t="str">
        <f>"品目名称"</f>
        <v>品目名称</v>
      </c>
      <c r="G3" s="5" t="s">
        <v>91</v>
      </c>
      <c r="H3" s="5" t="str">
        <f>"税番コード"</f>
        <v>税番コード</v>
      </c>
      <c r="I3" s="6" t="str">
        <f>"税番名称"</f>
        <v>税番名称</v>
      </c>
    </row>
    <row r="4" spans="1:9" ht="16.5" customHeight="1">
      <c r="A4" s="7" t="s">
        <v>92</v>
      </c>
      <c r="B4" s="8"/>
      <c r="C4" s="8"/>
      <c r="D4" s="9"/>
      <c r="F4" s="10" t="s">
        <v>93</v>
      </c>
      <c r="G4" s="8"/>
      <c r="H4" s="11"/>
      <c r="I4" s="12"/>
    </row>
    <row r="5" spans="1:9" ht="16.5" customHeight="1">
      <c r="A5" s="13" t="str">
        <f>"ばれいしょ"</f>
        <v>ばれいしょ</v>
      </c>
      <c r="B5" s="8">
        <v>5</v>
      </c>
      <c r="C5" s="11" t="s">
        <v>94</v>
      </c>
      <c r="D5" s="9" t="str">
        <f>"ばれいしょ（生鮮・冷蔵）"</f>
        <v>ばれいしょ（生鮮・冷蔵）</v>
      </c>
      <c r="F5" s="14" t="str">
        <f>"ばれいしょ"</f>
        <v>ばれいしょ</v>
      </c>
      <c r="G5" s="8">
        <v>400</v>
      </c>
      <c r="H5" s="11" t="s">
        <v>95</v>
      </c>
      <c r="I5" s="12" t="str">
        <f>"ばれいしょ（冷凍）"</f>
        <v>ばれいしょ（冷凍）</v>
      </c>
    </row>
    <row r="6" spans="1:9" ht="16.5" customHeight="1">
      <c r="A6" s="13" t="str">
        <f>"トマト"</f>
        <v>トマト</v>
      </c>
      <c r="B6" s="8">
        <v>10</v>
      </c>
      <c r="C6" s="11" t="s">
        <v>96</v>
      </c>
      <c r="D6" s="9" t="str">
        <f>"トマト(生鮮・冷蔵)"</f>
        <v>トマト(生鮮・冷蔵)</v>
      </c>
      <c r="F6" s="14" t="s">
        <v>202</v>
      </c>
      <c r="G6" s="8">
        <v>400</v>
      </c>
      <c r="H6" s="11" t="s">
        <v>97</v>
      </c>
      <c r="I6" s="12" t="s">
        <v>98</v>
      </c>
    </row>
    <row r="7" spans="1:9" ht="16.5" customHeight="1">
      <c r="A7" s="13" t="str">
        <f>"たまねぎ"</f>
        <v>たまねぎ</v>
      </c>
      <c r="B7" s="8">
        <v>20</v>
      </c>
      <c r="C7" s="11" t="s">
        <v>99</v>
      </c>
      <c r="D7" s="9" t="s">
        <v>100</v>
      </c>
      <c r="F7" s="14" t="s">
        <v>203</v>
      </c>
      <c r="G7" s="8">
        <v>400</v>
      </c>
      <c r="H7" s="11" t="s">
        <v>204</v>
      </c>
      <c r="I7" s="12" t="s">
        <v>101</v>
      </c>
    </row>
    <row r="8" spans="1:9" ht="16.5" customHeight="1">
      <c r="A8" s="13" t="str">
        <f>"たまねぎ"</f>
        <v>たまねぎ</v>
      </c>
      <c r="B8" s="8">
        <v>20</v>
      </c>
      <c r="C8" s="11" t="s">
        <v>102</v>
      </c>
      <c r="D8" s="9" t="s">
        <v>103</v>
      </c>
      <c r="F8" s="14" t="s">
        <v>205</v>
      </c>
      <c r="G8" s="8">
        <v>400</v>
      </c>
      <c r="H8" s="11" t="s">
        <v>206</v>
      </c>
      <c r="I8" s="12" t="str">
        <f>"その他ばれいしょ(調製)(冷凍)"</f>
        <v>その他ばれいしょ(調製)(冷凍)</v>
      </c>
    </row>
    <row r="9" spans="1:9" ht="16.5" customHeight="1">
      <c r="A9" s="13" t="str">
        <f>"たまねぎ"</f>
        <v>たまねぎ</v>
      </c>
      <c r="B9" s="8">
        <v>20</v>
      </c>
      <c r="C9" s="11" t="s">
        <v>104</v>
      </c>
      <c r="D9" s="9" t="s">
        <v>105</v>
      </c>
      <c r="F9" s="14" t="str">
        <f>"えんどう"</f>
        <v>えんどう</v>
      </c>
      <c r="G9" s="8">
        <v>410</v>
      </c>
      <c r="H9" s="11" t="s">
        <v>207</v>
      </c>
      <c r="I9" s="12" t="str">
        <f>"えんどう(ﾋﾟｽﾑ・サティヴム)(冷凍)"</f>
        <v>えんどう(ﾋﾟｽﾑ・サティヴム)(冷凍)</v>
      </c>
    </row>
    <row r="10" spans="1:9" ht="16.5" customHeight="1">
      <c r="A10" s="13" t="str">
        <f>"シャロット"</f>
        <v>シャロット</v>
      </c>
      <c r="B10" s="8">
        <v>30</v>
      </c>
      <c r="C10" s="11" t="s">
        <v>106</v>
      </c>
      <c r="D10" s="9" t="s">
        <v>107</v>
      </c>
      <c r="F10" s="14" t="str">
        <f>"いんげん豆等"</f>
        <v>いんげん豆等</v>
      </c>
      <c r="G10" s="8">
        <v>420</v>
      </c>
      <c r="H10" s="11" t="s">
        <v>108</v>
      </c>
      <c r="I10" s="12" t="s">
        <v>109</v>
      </c>
    </row>
    <row r="11" spans="1:9" ht="16.5" customHeight="1">
      <c r="A11" s="13" t="str">
        <f>"にんにく"</f>
        <v>にんにく</v>
      </c>
      <c r="B11" s="8">
        <v>40</v>
      </c>
      <c r="C11" s="11" t="s">
        <v>208</v>
      </c>
      <c r="D11" s="9" t="s">
        <v>110</v>
      </c>
      <c r="F11" s="14" t="str">
        <f>"えだまめ"</f>
        <v>えだまめ</v>
      </c>
      <c r="G11" s="8">
        <v>430</v>
      </c>
      <c r="H11" s="11" t="s">
        <v>209</v>
      </c>
      <c r="I11" s="12" t="s">
        <v>111</v>
      </c>
    </row>
    <row r="12" spans="1:9" ht="16.5" customHeight="1">
      <c r="A12" s="13" t="str">
        <f>"ねぎ"</f>
        <v>ねぎ</v>
      </c>
      <c r="B12" s="8">
        <v>53</v>
      </c>
      <c r="C12" s="11" t="s">
        <v>210</v>
      </c>
      <c r="D12" s="9" t="str">
        <f>"ねぎ(生鮮・冷蔵)"</f>
        <v>ねぎ(生鮮・冷蔵)</v>
      </c>
      <c r="F12" s="14" t="str">
        <f>"その他の豆"</f>
        <v>その他の豆</v>
      </c>
      <c r="G12" s="8">
        <v>440</v>
      </c>
      <c r="H12" s="11" t="s">
        <v>112</v>
      </c>
      <c r="I12" s="12" t="s">
        <v>113</v>
      </c>
    </row>
    <row r="13" spans="1:9" ht="16.5" customHeight="1">
      <c r="A13" s="13" t="str">
        <f>"リーキ、わけぎ等"</f>
        <v>リーキ、わけぎ等</v>
      </c>
      <c r="B13" s="8">
        <v>56</v>
      </c>
      <c r="C13" s="11" t="s">
        <v>211</v>
      </c>
      <c r="D13" s="9" t="s">
        <v>114</v>
      </c>
      <c r="G13" s="8">
        <v>440</v>
      </c>
      <c r="H13" s="11" t="s">
        <v>212</v>
      </c>
      <c r="I13" s="12" t="s">
        <v>213</v>
      </c>
    </row>
    <row r="14" spans="1:9" ht="16.5" customHeight="1">
      <c r="A14" s="13" t="str">
        <f>"カリフラワー"</f>
        <v>カリフラワー</v>
      </c>
      <c r="B14" s="8">
        <v>60</v>
      </c>
      <c r="C14" s="11" t="s">
        <v>115</v>
      </c>
      <c r="D14" s="9" t="str">
        <f>"カリフラワー(生鮮・冷蔵)"</f>
        <v>カリフラワー(生鮮・冷蔵)</v>
      </c>
      <c r="F14" s="14" t="str">
        <f>"ほうれんそう等"</f>
        <v>ほうれんそう等</v>
      </c>
      <c r="G14" s="8">
        <v>450</v>
      </c>
      <c r="H14" s="11" t="s">
        <v>214</v>
      </c>
      <c r="I14" s="12" t="str">
        <f>"ほうれん草、つるな及びやまほうれん草(冷凍)"</f>
        <v>ほうれん草、つるな及びやまほうれん草(冷凍)</v>
      </c>
    </row>
    <row r="15" spans="1:9" ht="16.5" customHeight="1">
      <c r="A15" s="13" t="s">
        <v>116</v>
      </c>
      <c r="B15" s="8">
        <v>71</v>
      </c>
      <c r="C15" s="11" t="s">
        <v>215</v>
      </c>
      <c r="D15" s="9" t="s">
        <v>117</v>
      </c>
      <c r="F15" s="14" t="str">
        <f>"スイートコーン"</f>
        <v>スイートコーン</v>
      </c>
      <c r="G15" s="8">
        <v>460</v>
      </c>
      <c r="H15" s="11" t="s">
        <v>216</v>
      </c>
      <c r="I15" s="12" t="str">
        <f>"スイートコーン(冷凍)"</f>
        <v>スイートコーン(冷凍)</v>
      </c>
    </row>
    <row r="16" spans="1:9" ht="16.5" customHeight="1">
      <c r="A16" s="13" t="str">
        <f>"ブロッコリー"</f>
        <v>ブロッコリー</v>
      </c>
      <c r="B16" s="8">
        <v>75</v>
      </c>
      <c r="C16" s="11" t="s">
        <v>118</v>
      </c>
      <c r="D16" s="9" t="str">
        <f>"ブロッコリー（生鮮・冷蔵）"</f>
        <v>ブロッコリー（生鮮・冷蔵）</v>
      </c>
      <c r="F16" s="14" t="s">
        <v>202</v>
      </c>
      <c r="G16" s="8">
        <v>460</v>
      </c>
      <c r="H16" s="8" t="s">
        <v>217</v>
      </c>
      <c r="I16" s="12" t="s">
        <v>119</v>
      </c>
    </row>
    <row r="17" spans="1:9" ht="16.5" customHeight="1">
      <c r="A17" s="13" t="str">
        <f>"キャベツ等あぶらな属"</f>
        <v>キャベツ等あぶらな属</v>
      </c>
      <c r="B17" s="8">
        <v>78</v>
      </c>
      <c r="C17" s="11" t="s">
        <v>218</v>
      </c>
      <c r="D17" s="9" t="str">
        <f>"キャベツ等あぶら菜属の野菜（生鮮・冷蔵）"</f>
        <v>キャベツ等あぶら菜属の野菜（生鮮・冷蔵）</v>
      </c>
      <c r="F17" s="14" t="s">
        <v>219</v>
      </c>
      <c r="G17" s="8">
        <v>460</v>
      </c>
      <c r="H17" s="8" t="s">
        <v>120</v>
      </c>
      <c r="I17" s="12" t="str">
        <f>"スイートコーン(冷凍・調製・無糖)"</f>
        <v>スイートコーン(冷凍・調製・無糖)</v>
      </c>
    </row>
    <row r="18" spans="1:9" ht="16.5" customHeight="1">
      <c r="A18" s="13" t="str">
        <f>"結球レタス"</f>
        <v>結球レタス</v>
      </c>
      <c r="B18" s="8">
        <v>80</v>
      </c>
      <c r="C18" s="11" t="s">
        <v>220</v>
      </c>
      <c r="D18" s="9" t="str">
        <f>"結球レタス（生鮮・冷蔵）"</f>
        <v>結球レタス（生鮮・冷蔵）</v>
      </c>
      <c r="F18" s="14" t="str">
        <f>"混合冷凍野菜"</f>
        <v>混合冷凍野菜</v>
      </c>
      <c r="G18" s="8">
        <v>470</v>
      </c>
      <c r="H18" s="11" t="s">
        <v>121</v>
      </c>
      <c r="I18" s="12" t="str">
        <f>"混合野菜(ｽｲｰﾄｺﾝが主成分・冷凍)"</f>
        <v>混合野菜(ｽｲｰﾄｺﾝが主成分・冷凍)</v>
      </c>
    </row>
    <row r="19" spans="1:9" ht="16.5" customHeight="1">
      <c r="A19" s="13" t="str">
        <f>"その他レタス"</f>
        <v>その他レタス</v>
      </c>
      <c r="B19" s="8">
        <v>85</v>
      </c>
      <c r="C19" s="11" t="s">
        <v>221</v>
      </c>
      <c r="D19" s="9" t="str">
        <f>"その他レタス(生鮮・冷蔵)"</f>
        <v>その他レタス(生鮮・冷蔵)</v>
      </c>
      <c r="F19" s="14" t="s">
        <v>219</v>
      </c>
      <c r="G19" s="8">
        <v>470</v>
      </c>
      <c r="H19" s="11" t="s">
        <v>122</v>
      </c>
      <c r="I19" s="12" t="str">
        <f>"混合野菜(ｽｲｰﾄｺｰﾝが主でない・冷凍)"</f>
        <v>混合野菜(ｽｲｰﾄｺｰﾝが主でない・冷凍)</v>
      </c>
    </row>
    <row r="20" spans="1:9" ht="16.5" customHeight="1">
      <c r="A20" s="13" t="str">
        <f>"チコリー"</f>
        <v>チコリー</v>
      </c>
      <c r="B20" s="8">
        <v>90</v>
      </c>
      <c r="C20" s="11" t="s">
        <v>222</v>
      </c>
      <c r="D20" s="9" t="str">
        <f>"ウイットルーフチコリ(生鮮・冷蔵)"</f>
        <v>ウイットルーフチコリ(生鮮・冷蔵)</v>
      </c>
      <c r="F20" s="14" t="str">
        <f>"さといも"</f>
        <v>さといも</v>
      </c>
      <c r="G20" s="8">
        <v>480</v>
      </c>
      <c r="H20" s="11" t="s">
        <v>123</v>
      </c>
      <c r="I20" s="12" t="str">
        <f>"さといも(冷凍)"</f>
        <v>さといも(冷凍)</v>
      </c>
    </row>
    <row r="21" spans="1:9" ht="16.5" customHeight="1">
      <c r="A21" s="13" t="str">
        <f>"エンダイブ等"</f>
        <v>エンダイブ等</v>
      </c>
      <c r="B21" s="8">
        <v>95</v>
      </c>
      <c r="C21" s="11" t="s">
        <v>223</v>
      </c>
      <c r="D21" s="9" t="str">
        <f>"その他のチコリー(生鮮・冷蔵)"</f>
        <v>その他のチコリー(生鮮・冷蔵)</v>
      </c>
      <c r="F21" s="14" t="s">
        <v>219</v>
      </c>
      <c r="G21" s="8">
        <v>480</v>
      </c>
      <c r="H21" s="8" t="s">
        <v>124</v>
      </c>
      <c r="I21" s="12" t="str">
        <f>"さといも（冷凍）"</f>
        <v>さといも（冷凍）</v>
      </c>
    </row>
    <row r="22" spans="1:9" ht="16.5" customHeight="1">
      <c r="A22" s="13" t="str">
        <f>"にんじん及びかぶ"</f>
        <v>にんじん及びかぶ</v>
      </c>
      <c r="B22" s="8">
        <v>100</v>
      </c>
      <c r="C22" s="11" t="s">
        <v>224</v>
      </c>
      <c r="D22" s="9" t="str">
        <f>"にんじん及びかぶ(生鮮・冷蔵)"</f>
        <v>にんじん及びかぶ(生鮮・冷蔵)</v>
      </c>
      <c r="F22" s="14" t="str">
        <f>"ながいも等"</f>
        <v>ながいも等</v>
      </c>
      <c r="G22" s="8">
        <v>481</v>
      </c>
      <c r="H22" s="11" t="s">
        <v>125</v>
      </c>
      <c r="I22" s="12" t="s">
        <v>126</v>
      </c>
    </row>
    <row r="23" spans="1:9" ht="16.5" customHeight="1">
      <c r="A23" s="13" t="str">
        <f>"ごぼう"</f>
        <v>ごぼう</v>
      </c>
      <c r="B23" s="8">
        <v>103</v>
      </c>
      <c r="C23" s="11" t="s">
        <v>225</v>
      </c>
      <c r="D23" s="9" t="str">
        <f>"ごぼう(生鮮・冷蔵)"</f>
        <v>ごぼう(生鮮・冷蔵)</v>
      </c>
      <c r="F23" s="14" t="str">
        <f>"ごぼう"</f>
        <v>ごぼう</v>
      </c>
      <c r="G23" s="8">
        <v>482</v>
      </c>
      <c r="H23" s="11" t="s">
        <v>127</v>
      </c>
      <c r="I23" s="12" t="str">
        <f>"ごぼう(冷凍)"</f>
        <v>ごぼう(冷凍)</v>
      </c>
    </row>
    <row r="24" spans="1:9" ht="16.5" customHeight="1">
      <c r="A24" s="13" t="str">
        <f>"その他根菜類"</f>
        <v>その他根菜類</v>
      </c>
      <c r="B24" s="8">
        <v>105</v>
      </c>
      <c r="C24" s="11" t="s">
        <v>226</v>
      </c>
      <c r="D24" s="9" t="str">
        <f>"その他の根菜類(生鮮・冷蔵)"</f>
        <v>その他の根菜類(生鮮・冷蔵)</v>
      </c>
      <c r="F24" s="14" t="str">
        <f>"ブロッコリー"</f>
        <v>ブロッコリー</v>
      </c>
      <c r="G24" s="8">
        <v>483</v>
      </c>
      <c r="H24" s="11" t="s">
        <v>128</v>
      </c>
      <c r="I24" s="12" t="str">
        <f>"ブロッコリー（冷凍）"</f>
        <v>ブロッコリー（冷凍）</v>
      </c>
    </row>
    <row r="25" spans="1:9" ht="16.5" customHeight="1">
      <c r="A25" s="13" t="str">
        <f>"きゅうり及びガーキン"</f>
        <v>きゅうり及びガーキン</v>
      </c>
      <c r="B25" s="8">
        <v>110</v>
      </c>
      <c r="C25" s="11" t="s">
        <v>227</v>
      </c>
      <c r="D25" s="9" t="str">
        <f>"きゅうり及びガーキン（生鮮・冷蔵）"</f>
        <v>きゅうり及びガーキン（生鮮・冷蔵）</v>
      </c>
      <c r="F25" s="14" t="str">
        <f>"いちご"</f>
        <v>いちご</v>
      </c>
      <c r="G25" s="8">
        <v>485</v>
      </c>
      <c r="H25" s="11" t="s">
        <v>129</v>
      </c>
      <c r="I25" s="12" t="str">
        <f>"ストロベリー(冷凍・加糖)"</f>
        <v>ストロベリー(冷凍・加糖)</v>
      </c>
    </row>
    <row r="26" spans="1:9" ht="16.5" customHeight="1">
      <c r="A26" s="13" t="str">
        <f>"えんどう"</f>
        <v>えんどう</v>
      </c>
      <c r="B26" s="8">
        <v>120</v>
      </c>
      <c r="C26" s="15" t="s">
        <v>228</v>
      </c>
      <c r="D26" s="9" t="str">
        <f>"えんどう(生鮮・冷蔵)"</f>
        <v>えんどう(生鮮・冷蔵)</v>
      </c>
      <c r="F26" s="14" t="s">
        <v>219</v>
      </c>
      <c r="G26" s="8">
        <v>485</v>
      </c>
      <c r="H26" s="11" t="s">
        <v>130</v>
      </c>
      <c r="I26" s="12" t="str">
        <f>"ストロベリー(冷凍・無糖)"</f>
        <v>ストロベリー(冷凍・無糖)</v>
      </c>
    </row>
    <row r="27" spans="1:9" ht="16.5" customHeight="1">
      <c r="A27" s="13" t="str">
        <f>"ささげ、いんげん等"</f>
        <v>ささげ、いんげん等</v>
      </c>
      <c r="B27" s="8">
        <v>130</v>
      </c>
      <c r="C27" s="11" t="s">
        <v>229</v>
      </c>
      <c r="D27" s="9" t="str">
        <f>"ささげ属又はいんげん豆属の豆(生鮮・冷蔵)"</f>
        <v>ささげ属又はいんげん豆属の豆(生鮮・冷蔵)</v>
      </c>
      <c r="F27" s="14" t="str">
        <f>"その他の冷凍野菜"</f>
        <v>その他の冷凍野菜</v>
      </c>
      <c r="G27" s="8">
        <v>490</v>
      </c>
      <c r="H27" s="11" t="s">
        <v>131</v>
      </c>
      <c r="I27" s="12" t="str">
        <f>"その他の冷凍野菜"</f>
        <v>その他の冷凍野菜</v>
      </c>
    </row>
    <row r="28" spans="1:9" ht="16.5" customHeight="1">
      <c r="A28" s="13" t="str">
        <f>"えだまめ等"</f>
        <v>えだまめ等</v>
      </c>
      <c r="B28" s="8">
        <v>135</v>
      </c>
      <c r="C28" s="11" t="s">
        <v>230</v>
      </c>
      <c r="D28" s="9" t="str">
        <f>"その他の豆(生鮮・冷蔵)"</f>
        <v>その他の豆(生鮮・冷蔵)</v>
      </c>
      <c r="F28" s="14" t="s">
        <v>219</v>
      </c>
      <c r="G28" s="8">
        <v>490</v>
      </c>
      <c r="H28" s="8" t="s">
        <v>132</v>
      </c>
      <c r="I28" s="12" t="str">
        <f>"その他の冷凍調製野菜（加糖）"</f>
        <v>その他の冷凍調製野菜（加糖）</v>
      </c>
    </row>
    <row r="29" spans="1:9" ht="16.5" customHeight="1">
      <c r="A29" s="13" t="str">
        <f>"アーティチョーク"</f>
        <v>アーティチョーク</v>
      </c>
      <c r="B29" s="8">
        <v>140</v>
      </c>
      <c r="C29" s="11" t="s">
        <v>231</v>
      </c>
      <c r="D29" s="9" t="str">
        <f>"アーティチョーク(生鮮・冷蔵)"</f>
        <v>アーティチョーク(生鮮・冷蔵)</v>
      </c>
      <c r="F29" s="14" t="s">
        <v>219</v>
      </c>
      <c r="G29" s="8">
        <v>490</v>
      </c>
      <c r="H29" s="8" t="s">
        <v>133</v>
      </c>
      <c r="I29" s="12" t="str">
        <f>"アスパラガス(冷凍調製・無糖)"</f>
        <v>アスパラガス(冷凍調製・無糖)</v>
      </c>
    </row>
    <row r="30" spans="1:9" ht="16.5" customHeight="1">
      <c r="A30" s="13" t="str">
        <f>"アスパラガス"</f>
        <v>アスパラガス</v>
      </c>
      <c r="B30" s="8">
        <v>150</v>
      </c>
      <c r="C30" s="11" t="s">
        <v>232</v>
      </c>
      <c r="D30" s="9" t="str">
        <f>"アスパラガス(生鮮・冷蔵)"</f>
        <v>アスパラガス(生鮮・冷蔵)</v>
      </c>
      <c r="F30" s="14" t="s">
        <v>219</v>
      </c>
      <c r="G30" s="8">
        <v>490</v>
      </c>
      <c r="H30" s="8" t="s">
        <v>134</v>
      </c>
      <c r="I30" s="12" t="str">
        <f>"たけのこ(冷凍・調製・無糖)"</f>
        <v>たけのこ(冷凍・調製・無糖)</v>
      </c>
    </row>
    <row r="31" spans="1:9" ht="16.5" customHeight="1">
      <c r="A31" s="13" t="str">
        <f>"なす"</f>
        <v>なす</v>
      </c>
      <c r="B31" s="8">
        <v>160</v>
      </c>
      <c r="C31" s="11" t="s">
        <v>233</v>
      </c>
      <c r="D31" s="9" t="str">
        <f>"なす(生鮮・冷蔵)"</f>
        <v>なす(生鮮・冷蔵)</v>
      </c>
      <c r="F31" s="14" t="s">
        <v>219</v>
      </c>
      <c r="G31" s="8">
        <v>490</v>
      </c>
      <c r="H31" s="8" t="s">
        <v>135</v>
      </c>
      <c r="I31" s="12" t="str">
        <f>"ヤングコーンコブ（気密・冷凍・調製・無糖）"</f>
        <v>ヤングコーンコブ（気密・冷凍・調製・無糖）</v>
      </c>
    </row>
    <row r="32" spans="1:9" ht="16.5" customHeight="1">
      <c r="A32" s="13" t="str">
        <f>"セルリー"</f>
        <v>セルリー</v>
      </c>
      <c r="B32" s="8">
        <v>170</v>
      </c>
      <c r="C32" s="11" t="s">
        <v>234</v>
      </c>
      <c r="D32" s="9" t="str">
        <f>"セルリー(生鮮・冷蔵)"</f>
        <v>セルリー(生鮮・冷蔵)</v>
      </c>
      <c r="F32" s="14" t="s">
        <v>219</v>
      </c>
      <c r="G32" s="8">
        <v>490</v>
      </c>
      <c r="H32" s="8" t="s">
        <v>136</v>
      </c>
      <c r="I32" s="12" t="str">
        <f>"ヤングコーンコブ（気密外・冷凍・調製・無糖）"</f>
        <v>ヤングコーンコブ（気密外・冷凍・調製・無糖）</v>
      </c>
    </row>
    <row r="33" spans="1:9" ht="16.5" customHeight="1">
      <c r="A33" s="13" t="str">
        <f>"きのこ（マッシュルーム）"</f>
        <v>きのこ（マッシュルーム）</v>
      </c>
      <c r="B33" s="8">
        <v>175</v>
      </c>
      <c r="C33" s="11" t="s">
        <v>235</v>
      </c>
      <c r="D33" s="9" t="s">
        <v>137</v>
      </c>
      <c r="F33" s="14" t="s">
        <v>236</v>
      </c>
      <c r="G33" s="16">
        <v>490</v>
      </c>
      <c r="H33" s="16" t="s">
        <v>237</v>
      </c>
      <c r="I33" s="17" t="str">
        <f>"その他の冷凍調製野菜(無糖)"</f>
        <v>その他の冷凍調製野菜(無糖)</v>
      </c>
    </row>
    <row r="34" spans="1:9" ht="16.5" customHeight="1">
      <c r="A34" s="13" t="str">
        <f>"トリフ"</f>
        <v>トリフ</v>
      </c>
      <c r="B34" s="8">
        <v>189</v>
      </c>
      <c r="C34" s="11" t="s">
        <v>138</v>
      </c>
      <c r="D34" s="9" t="str">
        <f>"トリフ(生鮮・冷蔵）"</f>
        <v>トリフ(生鮮・冷蔵）</v>
      </c>
      <c r="F34" s="10" t="s">
        <v>139</v>
      </c>
      <c r="G34" s="8"/>
      <c r="H34" s="8"/>
      <c r="I34" s="12"/>
    </row>
    <row r="35" spans="1:9" ht="16.5" customHeight="1">
      <c r="A35" s="13" t="str">
        <f>"まつたけ"</f>
        <v>まつたけ</v>
      </c>
      <c r="B35" s="8">
        <v>181</v>
      </c>
      <c r="C35" s="11" t="s">
        <v>238</v>
      </c>
      <c r="D35" s="9" t="str">
        <f>"まつたけ(生鮮・冷蔵)"</f>
        <v>まつたけ(生鮮・冷蔵)</v>
      </c>
      <c r="F35" s="14" t="str">
        <f>"きゅうり及びガーキン"</f>
        <v>きゅうり及びガーキン</v>
      </c>
      <c r="G35" s="8">
        <v>700</v>
      </c>
      <c r="H35" s="11" t="s">
        <v>140</v>
      </c>
      <c r="I35" s="12" t="str">
        <f>"きゅうり及びガーキン(塩蔵)"</f>
        <v>きゅうり及びガーキン(塩蔵)</v>
      </c>
    </row>
    <row r="36" spans="1:9" ht="16.5" customHeight="1">
      <c r="A36" s="13" t="str">
        <f>"しいたけ"</f>
        <v>しいたけ</v>
      </c>
      <c r="B36" s="8">
        <v>185</v>
      </c>
      <c r="C36" s="11" t="s">
        <v>239</v>
      </c>
      <c r="D36" s="9" t="str">
        <f>"しいたけ（生鮮・冷蔵）"</f>
        <v>しいたけ（生鮮・冷蔵）</v>
      </c>
      <c r="F36" s="14" t="str">
        <f>"こなす"</f>
        <v>こなす</v>
      </c>
      <c r="G36" s="8">
        <v>705</v>
      </c>
      <c r="H36" s="11" t="s">
        <v>141</v>
      </c>
      <c r="I36" s="12" t="s">
        <v>142</v>
      </c>
    </row>
    <row r="37" spans="1:9" ht="16.5" customHeight="1">
      <c r="A37" s="13" t="str">
        <f>"きのこ（その他）"</f>
        <v>きのこ（その他）</v>
      </c>
      <c r="B37" s="8">
        <v>179</v>
      </c>
      <c r="C37" s="11" t="s">
        <v>240</v>
      </c>
      <c r="D37" s="9" t="str">
        <f>"きのこ(その他のもの)(生鮮・冷蔵)"</f>
        <v>きのこ(その他のもの)(生鮮・冷蔵)</v>
      </c>
      <c r="F37" s="14" t="str">
        <f>"らっきょう"</f>
        <v>らっきょう</v>
      </c>
      <c r="G37" s="8">
        <v>707</v>
      </c>
      <c r="H37" s="11" t="s">
        <v>143</v>
      </c>
      <c r="I37" s="12" t="s">
        <v>144</v>
      </c>
    </row>
    <row r="38" spans="1:9" ht="16.5" customHeight="1">
      <c r="A38" s="13" t="str">
        <f>"ジャンボピーマン"</f>
        <v>ジャンボピーマン</v>
      </c>
      <c r="B38" s="8">
        <v>193</v>
      </c>
      <c r="C38" s="11" t="s">
        <v>241</v>
      </c>
      <c r="D38" s="9" t="str">
        <f>"ピーマン（厚肉大果種のもの）（生鮮・冷蔵）"</f>
        <v>ピーマン（厚肉大果種のもの）（生鮮・冷蔵）</v>
      </c>
      <c r="F38" s="14" t="str">
        <f>"なす"</f>
        <v>なす</v>
      </c>
      <c r="G38" s="8">
        <v>712</v>
      </c>
      <c r="H38" s="11" t="s">
        <v>145</v>
      </c>
      <c r="I38" s="12" t="str">
        <f>"なす（塩蔵）"</f>
        <v>なす（塩蔵）</v>
      </c>
    </row>
    <row r="39" spans="1:9" ht="25.5" customHeight="1">
      <c r="A39" s="13" t="str">
        <f>"その他とうがらし属等"</f>
        <v>その他とうがらし属等</v>
      </c>
      <c r="B39" s="8">
        <v>195</v>
      </c>
      <c r="C39" s="11" t="s">
        <v>242</v>
      </c>
      <c r="D39" s="9" t="s">
        <v>146</v>
      </c>
      <c r="F39" s="14" t="str">
        <f>"れんこん"</f>
        <v>れんこん</v>
      </c>
      <c r="G39" s="8">
        <v>713</v>
      </c>
      <c r="H39" s="11" t="s">
        <v>243</v>
      </c>
      <c r="I39" s="12" t="str">
        <f>"れんこん（塩蔵）"</f>
        <v>れんこん（塩蔵）</v>
      </c>
    </row>
    <row r="40" spans="1:9" ht="16.5" customHeight="1">
      <c r="A40" s="13" t="str">
        <f>"ほうれんそう等"</f>
        <v>ほうれんそう等</v>
      </c>
      <c r="B40" s="8">
        <v>200</v>
      </c>
      <c r="C40" s="11" t="s">
        <v>147</v>
      </c>
      <c r="D40" s="9" t="s">
        <v>148</v>
      </c>
      <c r="F40" s="14" t="str">
        <f>"ごぼう"</f>
        <v>ごぼう</v>
      </c>
      <c r="G40" s="8">
        <v>715</v>
      </c>
      <c r="H40" s="11" t="s">
        <v>244</v>
      </c>
      <c r="I40" s="12" t="str">
        <f>"ごぼう(塩蔵等)"</f>
        <v>ごぼう(塩蔵等)</v>
      </c>
    </row>
    <row r="41" spans="1:9" ht="16.5" customHeight="1">
      <c r="A41" s="13" t="str">
        <f>"スイートコーン"</f>
        <v>スイートコーン</v>
      </c>
      <c r="B41" s="8">
        <v>210</v>
      </c>
      <c r="C41" s="11" t="s">
        <v>149</v>
      </c>
      <c r="D41" s="9" t="str">
        <f>"スイートコーン(生鮮・冷蔵)"</f>
        <v>スイートコーン(生鮮・冷蔵)</v>
      </c>
      <c r="F41" s="14" t="str">
        <f>"わらび"</f>
        <v>わらび</v>
      </c>
      <c r="G41" s="8">
        <v>720</v>
      </c>
      <c r="H41" s="11" t="s">
        <v>245</v>
      </c>
      <c r="I41" s="12" t="str">
        <f>"わらび(塩蔵)"</f>
        <v>わらび(塩蔵)</v>
      </c>
    </row>
    <row r="42" spans="1:9" ht="16.5" customHeight="1">
      <c r="A42" s="13" t="str">
        <f>"かぼちゃ"</f>
        <v>かぼちゃ</v>
      </c>
      <c r="B42" s="8">
        <v>220</v>
      </c>
      <c r="C42" s="11" t="s">
        <v>150</v>
      </c>
      <c r="D42" s="9" t="str">
        <f>"かぼちゃ(生鮮・冷蔵)"</f>
        <v>かぼちゃ(生鮮・冷蔵)</v>
      </c>
      <c r="F42" s="14" t="str">
        <f>"しょうが"</f>
        <v>しょうが</v>
      </c>
      <c r="G42" s="8">
        <v>730</v>
      </c>
      <c r="H42" s="11" t="s">
        <v>246</v>
      </c>
      <c r="I42" s="12" t="str">
        <f>"しょうが(塩蔵)"</f>
        <v>しょうが(塩蔵)</v>
      </c>
    </row>
    <row r="43" spans="1:9" ht="16.5" customHeight="1">
      <c r="A43" s="13" t="str">
        <f>"さといも"</f>
        <v>さといも</v>
      </c>
      <c r="B43" s="8">
        <v>241</v>
      </c>
      <c r="C43" s="11" t="s">
        <v>151</v>
      </c>
      <c r="D43" s="9" t="str">
        <f>"さといも（生鮮）"</f>
        <v>さといも（生鮮）</v>
      </c>
      <c r="F43" s="14" t="str">
        <f>"その他の塩蔵野菜"</f>
        <v>その他の塩蔵野菜</v>
      </c>
      <c r="G43" s="8">
        <v>740</v>
      </c>
      <c r="H43" s="11" t="s">
        <v>247</v>
      </c>
      <c r="I43" s="12" t="str">
        <f>"その他の塩蔵野菜"</f>
        <v>その他の塩蔵野菜</v>
      </c>
    </row>
    <row r="44" spans="1:9" ht="17.25" customHeight="1">
      <c r="A44" s="69" t="str">
        <f>"ながいも等"</f>
        <v>ながいも等</v>
      </c>
      <c r="B44" s="70">
        <v>245</v>
      </c>
      <c r="C44" s="71" t="s">
        <v>152</v>
      </c>
      <c r="D44" s="72" t="s">
        <v>153</v>
      </c>
      <c r="F44" s="14" t="s">
        <v>202</v>
      </c>
      <c r="G44" s="8">
        <v>740</v>
      </c>
      <c r="H44" s="11" t="s">
        <v>248</v>
      </c>
      <c r="I44" s="12" t="s">
        <v>154</v>
      </c>
    </row>
    <row r="45" spans="1:9" ht="17.25" customHeight="1">
      <c r="A45" s="69"/>
      <c r="B45" s="70"/>
      <c r="C45" s="71"/>
      <c r="D45" s="72"/>
      <c r="F45" s="18" t="s">
        <v>249</v>
      </c>
      <c r="G45" s="16">
        <v>740</v>
      </c>
      <c r="H45" s="19" t="s">
        <v>250</v>
      </c>
      <c r="I45" s="17" t="s">
        <v>155</v>
      </c>
    </row>
    <row r="46" spans="1:9" ht="17.25" customHeight="1">
      <c r="A46" s="69"/>
      <c r="B46" s="70"/>
      <c r="C46" s="71"/>
      <c r="D46" s="72"/>
      <c r="F46" s="20"/>
      <c r="G46" s="21"/>
      <c r="H46" s="22"/>
      <c r="I46" s="20"/>
    </row>
    <row r="47" spans="1:4" ht="16.5" customHeight="1">
      <c r="A47" s="13" t="str">
        <f>"しょうが"</f>
        <v>しょうが</v>
      </c>
      <c r="B47" s="8">
        <v>255</v>
      </c>
      <c r="C47" s="11" t="s">
        <v>156</v>
      </c>
      <c r="D47" s="9" t="str">
        <f>"しょうが（生鮮のもの）"</f>
        <v>しょうが（生鮮のもの）</v>
      </c>
    </row>
    <row r="48" spans="1:4" ht="16.5" customHeight="1">
      <c r="A48" s="13" t="str">
        <f>"すいか"</f>
        <v>すいか</v>
      </c>
      <c r="B48" s="8">
        <v>306</v>
      </c>
      <c r="C48" s="11" t="s">
        <v>157</v>
      </c>
      <c r="D48" s="9" t="str">
        <f>"すいか(生鮮)"</f>
        <v>すいか(生鮮)</v>
      </c>
    </row>
    <row r="49" spans="1:4" ht="16.5" customHeight="1">
      <c r="A49" s="13" t="str">
        <f>"メロン"</f>
        <v>メロン</v>
      </c>
      <c r="B49" s="8">
        <v>303</v>
      </c>
      <c r="C49" s="11" t="s">
        <v>158</v>
      </c>
      <c r="D49" s="9" t="str">
        <f>"メロン(生鮮)"</f>
        <v>メロン(生鮮)</v>
      </c>
    </row>
    <row r="50" spans="1:4" ht="16.5" customHeight="1">
      <c r="A50" s="13" t="str">
        <f>"いちご"</f>
        <v>いちご</v>
      </c>
      <c r="B50" s="8">
        <v>310</v>
      </c>
      <c r="C50" s="11" t="s">
        <v>159</v>
      </c>
      <c r="D50" s="9" t="str">
        <f>"ストロベリー(生鮮)"</f>
        <v>ストロベリー(生鮮)</v>
      </c>
    </row>
    <row r="51" spans="1:4" ht="16.5" customHeight="1">
      <c r="A51" s="23" t="str">
        <f>"その他の生鮮野菜"</f>
        <v>その他の生鮮野菜</v>
      </c>
      <c r="B51" s="16">
        <v>390</v>
      </c>
      <c r="C51" s="19" t="s">
        <v>160</v>
      </c>
      <c r="D51" s="24" t="str">
        <f>"その他生鮮野菜"</f>
        <v>その他生鮮野菜</v>
      </c>
    </row>
    <row r="52" ht="16.5" customHeight="1"/>
    <row r="53" ht="16.5" customHeight="1"/>
    <row r="54" ht="16.5" customHeight="1"/>
    <row r="55" ht="16.5" customHeight="1"/>
    <row r="56" ht="16.5" customHeight="1"/>
    <row r="57" ht="16.5" customHeight="1"/>
    <row r="58" spans="1:9" ht="16.5" customHeight="1">
      <c r="A58" s="4" t="str">
        <f>"品目名称"</f>
        <v>品目名称</v>
      </c>
      <c r="B58" s="5" t="s">
        <v>91</v>
      </c>
      <c r="C58" s="5" t="str">
        <f>"税番コード"</f>
        <v>税番コード</v>
      </c>
      <c r="D58" s="6" t="str">
        <f>"税番名称"</f>
        <v>税番名称</v>
      </c>
      <c r="F58" s="4" t="str">
        <f>"品目名称"</f>
        <v>品目名称</v>
      </c>
      <c r="G58" s="5" t="s">
        <v>91</v>
      </c>
      <c r="H58" s="5" t="str">
        <f>"税番コード"</f>
        <v>税番コード</v>
      </c>
      <c r="I58" s="6" t="str">
        <f>"税番名称"</f>
        <v>税番名称</v>
      </c>
    </row>
    <row r="59" spans="1:9" ht="16.5" customHeight="1">
      <c r="A59" s="10" t="s">
        <v>161</v>
      </c>
      <c r="B59" s="8"/>
      <c r="C59" s="11"/>
      <c r="D59" s="12"/>
      <c r="F59" s="7" t="s">
        <v>162</v>
      </c>
      <c r="G59" s="8"/>
      <c r="H59" s="8"/>
      <c r="I59" s="9"/>
    </row>
    <row r="60" spans="1:9" ht="16.5" customHeight="1">
      <c r="A60" s="14" t="str">
        <f>"ばれいしょ"</f>
        <v>ばれいしょ</v>
      </c>
      <c r="B60" s="8">
        <v>800</v>
      </c>
      <c r="C60" s="11" t="s">
        <v>251</v>
      </c>
      <c r="D60" s="12" t="str">
        <f>"ばれいしょ(乾燥)"</f>
        <v>ばれいしょ(乾燥)</v>
      </c>
      <c r="F60" s="13" t="str">
        <f>"均質調製野菜"</f>
        <v>均質調製野菜</v>
      </c>
      <c r="G60" s="8">
        <v>1100</v>
      </c>
      <c r="H60" s="8" t="s">
        <v>163</v>
      </c>
      <c r="I60" s="9" t="str">
        <f>"均質調製野菜(冷凍以外)(加糖)"</f>
        <v>均質調製野菜(冷凍以外)(加糖)</v>
      </c>
    </row>
    <row r="61" spans="1:9" ht="16.5" customHeight="1">
      <c r="A61" s="14" t="str">
        <f>"しいたけ"</f>
        <v>しいたけ</v>
      </c>
      <c r="B61" s="8">
        <v>810</v>
      </c>
      <c r="C61" s="11" t="s">
        <v>252</v>
      </c>
      <c r="D61" s="12" t="str">
        <f>"しいたけ(乾燥)"</f>
        <v>しいたけ(乾燥)</v>
      </c>
      <c r="F61" s="14" t="s">
        <v>253</v>
      </c>
      <c r="G61" s="8">
        <v>1100</v>
      </c>
      <c r="H61" s="8" t="s">
        <v>164</v>
      </c>
      <c r="I61" s="9" t="str">
        <f>"均質調製野菜(冷凍以外)（無糖）"</f>
        <v>均質調製野菜(冷凍以外)（無糖）</v>
      </c>
    </row>
    <row r="62" spans="1:9" ht="16.5" customHeight="1">
      <c r="A62" s="14" t="str">
        <f>"きくらげ"</f>
        <v>きくらげ</v>
      </c>
      <c r="B62" s="8">
        <v>813</v>
      </c>
      <c r="C62" s="11" t="s">
        <v>254</v>
      </c>
      <c r="D62" s="12" t="str">
        <f>"きくらげ(きくらげ属)（乾燥）"</f>
        <v>きくらげ(きくらげ属)（乾燥）</v>
      </c>
      <c r="F62" s="13" t="str">
        <f>"ばれいしょ"</f>
        <v>ばれいしょ</v>
      </c>
      <c r="G62" s="8">
        <v>1110</v>
      </c>
      <c r="H62" s="8" t="s">
        <v>165</v>
      </c>
      <c r="I62" s="9" t="str">
        <f>"マシュ・ポテトフレーク（冷凍以外)(調製）"</f>
        <v>マシュ・ポテトフレーク（冷凍以外)(調製）</v>
      </c>
    </row>
    <row r="63" spans="1:9" ht="16.5" customHeight="1">
      <c r="A63" s="14" t="s">
        <v>253</v>
      </c>
      <c r="B63" s="8">
        <v>813</v>
      </c>
      <c r="C63" s="11" t="s">
        <v>255</v>
      </c>
      <c r="D63" s="12" t="str">
        <f>"白きくらげ(白きくらげ属)（乾燥）"</f>
        <v>白きくらげ(白きくらげ属)（乾燥）</v>
      </c>
      <c r="F63" s="14" t="s">
        <v>253</v>
      </c>
      <c r="G63" s="8">
        <v>1110</v>
      </c>
      <c r="H63" s="8" t="s">
        <v>166</v>
      </c>
      <c r="I63" s="9" t="str">
        <f>"その他のばれいしょ(冷凍以外)(調製・気密)"</f>
        <v>その他のばれいしょ(冷凍以外)(調製・気密)</v>
      </c>
    </row>
    <row r="64" spans="1:9" ht="16.5" customHeight="1">
      <c r="A64" s="14" t="str">
        <f>"きのこ（椎茸、きくらげ、トリフ以外）"</f>
        <v>きのこ（椎茸、きくらげ、トリフ以外）</v>
      </c>
      <c r="B64" s="8">
        <v>815</v>
      </c>
      <c r="C64" s="11" t="s">
        <v>256</v>
      </c>
      <c r="D64" s="12" t="s">
        <v>167</v>
      </c>
      <c r="F64" s="14" t="s">
        <v>203</v>
      </c>
      <c r="G64" s="8">
        <v>1110</v>
      </c>
      <c r="H64" s="8" t="s">
        <v>257</v>
      </c>
      <c r="I64" s="9" t="str">
        <f>"その他のばれいしょ(冷凍以外)(調製・気密以外)"</f>
        <v>その他のばれいしょ(冷凍以外)(調製・気密以外)</v>
      </c>
    </row>
    <row r="65" spans="1:9" ht="16.5" customHeight="1">
      <c r="A65" s="14" t="s">
        <v>203</v>
      </c>
      <c r="B65" s="8">
        <v>815</v>
      </c>
      <c r="C65" s="11" t="s">
        <v>168</v>
      </c>
      <c r="D65" s="12" t="str">
        <f>"きのこ"</f>
        <v>きのこ</v>
      </c>
      <c r="F65" s="13" t="str">
        <f>"サワークラウト"</f>
        <v>サワークラウト</v>
      </c>
      <c r="G65" s="8">
        <v>1120</v>
      </c>
      <c r="H65" s="8" t="s">
        <v>659</v>
      </c>
      <c r="I65" s="9" t="str">
        <f>"サワークラウト(冷凍以外)(調製・無糖)"</f>
        <v>サワークラウト(冷凍以外)(調製・無糖)</v>
      </c>
    </row>
    <row r="66" spans="1:9" ht="16.5" customHeight="1">
      <c r="A66" s="14"/>
      <c r="B66" s="8"/>
      <c r="C66" s="11"/>
      <c r="D66" s="12" t="str">
        <f>"（はらたけ属、きくらげ、白きくらげ、しいたけ等を除く）(乾燥)"</f>
        <v>（はらたけ属、きくらげ、白きくらげ、しいたけ等を除く）(乾燥)</v>
      </c>
      <c r="F66" s="13" t="str">
        <f>"さやえんどう"</f>
        <v>さやえんどう</v>
      </c>
      <c r="G66" s="8">
        <v>1130</v>
      </c>
      <c r="H66" s="8" t="s">
        <v>660</v>
      </c>
      <c r="I66" s="9" t="str">
        <f>"えんどう(ﾋﾟｻﾑ･ｻﾃｨｳﾞ)(さや付き)(冷凍以外)(調製・加糖)"</f>
        <v>えんどう(ﾋﾟｻﾑ･ｻﾃｨｳﾞ)(さや付き)(冷凍以外)(調製・加糖)</v>
      </c>
    </row>
    <row r="67" spans="1:9" ht="16.5" customHeight="1">
      <c r="A67" s="14" t="str">
        <f>"たまねぎ"</f>
        <v>たまねぎ</v>
      </c>
      <c r="B67" s="8">
        <v>820</v>
      </c>
      <c r="C67" s="11" t="s">
        <v>169</v>
      </c>
      <c r="D67" s="12" t="str">
        <f>"たまねぎ(乾燥)"</f>
        <v>たまねぎ(乾燥)</v>
      </c>
      <c r="F67" s="14" t="s">
        <v>661</v>
      </c>
      <c r="G67" s="8">
        <v>1130</v>
      </c>
      <c r="H67" s="8" t="s">
        <v>662</v>
      </c>
      <c r="I67" s="9" t="str">
        <f>"えんどう(ﾋﾟｻﾑ･ｻﾃｨｳﾞ)(さや付き)(冷凍以外)(調製・気密・無糖)"</f>
        <v>えんどう(ﾋﾟｻﾑ･ｻﾃｨｳﾞ)(さや付き)(冷凍以外)(調製・気密・無糖)</v>
      </c>
    </row>
    <row r="68" spans="1:9" ht="16.5" customHeight="1">
      <c r="A68" s="14" t="str">
        <f>"たけのこ"</f>
        <v>たけのこ</v>
      </c>
      <c r="B68" s="8">
        <v>830</v>
      </c>
      <c r="C68" s="11" t="s">
        <v>170</v>
      </c>
      <c r="D68" s="12" t="str">
        <f>"たけのこ(乾燥)"</f>
        <v>たけのこ(乾燥)</v>
      </c>
      <c r="F68" s="13" t="str">
        <f>"さやえんどう"</f>
        <v>さやえんどう</v>
      </c>
      <c r="G68" s="8">
        <v>1130</v>
      </c>
      <c r="H68" s="8" t="s">
        <v>663</v>
      </c>
      <c r="I68" s="9" t="str">
        <f>"えんどう(ﾋﾟｻﾑ･ｻﾃｨｳﾞ)(さや付き)(冷凍以外)(調製・気密外・無糖)"</f>
        <v>えんどう(ﾋﾟｻﾑ･ｻﾃｨｳﾞ)(さや付き)(冷凍以外)(調製・気密外・無糖)</v>
      </c>
    </row>
    <row r="69" spans="1:9" ht="16.5" customHeight="1">
      <c r="A69" s="14" t="str">
        <f>"ぜんまい"</f>
        <v>ぜんまい</v>
      </c>
      <c r="B69" s="8">
        <v>840</v>
      </c>
      <c r="C69" s="11" t="s">
        <v>171</v>
      </c>
      <c r="D69" s="12" t="str">
        <f>"ぜんまい(乾燥)"</f>
        <v>ぜんまい(乾燥)</v>
      </c>
      <c r="F69" s="13" t="str">
        <f>"えんどう"</f>
        <v>えんどう</v>
      </c>
      <c r="G69" s="8">
        <v>1135</v>
      </c>
      <c r="H69" s="8" t="s">
        <v>664</v>
      </c>
      <c r="I69" s="9" t="str">
        <f>"えんどう(ﾋﾟｻﾑ･ｻﾃｨｳﾞ)(さやなし)(冷凍以外)(調製・加糖)"</f>
        <v>えんどう(ﾋﾟｻﾑ･ｻﾃｨｳﾞ)(さやなし)(冷凍以外)(調製・加糖)</v>
      </c>
    </row>
    <row r="70" spans="1:9" ht="16.5" customHeight="1">
      <c r="A70" s="14" t="str">
        <f>"だいこん"</f>
        <v>だいこん</v>
      </c>
      <c r="B70" s="8">
        <v>841</v>
      </c>
      <c r="C70" s="11" t="s">
        <v>172</v>
      </c>
      <c r="D70" s="12" t="str">
        <f>"だいこん（乾燥）"</f>
        <v>だいこん（乾燥）</v>
      </c>
      <c r="F70" s="14" t="s">
        <v>661</v>
      </c>
      <c r="G70" s="8">
        <v>1135</v>
      </c>
      <c r="H70" s="8" t="s">
        <v>665</v>
      </c>
      <c r="I70" s="9" t="str">
        <f>"えんどう(ﾋﾟｻﾑ･ｻﾃｨｳﾞ)(さやなし)(冷凍以外)(調製・気密・無糖)"</f>
        <v>えんどう(ﾋﾟｻﾑ･ｻﾃｨｳﾞ)(さやなし)(冷凍以外)(調製・気密・無糖)</v>
      </c>
    </row>
    <row r="71" spans="1:9" ht="16.5" customHeight="1">
      <c r="A71" s="14" t="str">
        <f>"かんぴょう"</f>
        <v>かんぴょう</v>
      </c>
      <c r="B71" s="8">
        <v>843</v>
      </c>
      <c r="C71" s="11" t="s">
        <v>173</v>
      </c>
      <c r="D71" s="12" t="str">
        <f>"かんぴょう（乾燥）"</f>
        <v>かんぴょう（乾燥）</v>
      </c>
      <c r="F71" s="14" t="s">
        <v>661</v>
      </c>
      <c r="G71" s="8">
        <v>1135</v>
      </c>
      <c r="H71" s="8" t="s">
        <v>666</v>
      </c>
      <c r="I71" s="9" t="str">
        <f>"えんどう(ﾋﾟｻﾑ･ｻﾃｨｳﾞ)(さやなし)(冷凍以外)(調製・気密外・無糖)"</f>
        <v>えんどう(ﾋﾟｻﾑ･ｻﾃｨｳﾞ)(さやなし)(冷凍以外)(調製・気密外・無糖)</v>
      </c>
    </row>
    <row r="72" spans="1:9" ht="16.5" customHeight="1">
      <c r="A72" s="14" t="str">
        <f>"ベリー"</f>
        <v>ベリー</v>
      </c>
      <c r="B72" s="8">
        <v>845</v>
      </c>
      <c r="C72" s="11" t="s">
        <v>174</v>
      </c>
      <c r="D72" s="12" t="s">
        <v>175</v>
      </c>
      <c r="F72" s="13" t="str">
        <f>"ささげ・いんげん等"</f>
        <v>ささげ・いんげん等</v>
      </c>
      <c r="G72" s="8">
        <v>1140</v>
      </c>
      <c r="H72" s="8" t="s">
        <v>667</v>
      </c>
      <c r="I72" s="9" t="str">
        <f>"ささげ・いんげんまめ属(さやつき)(冷凍以外)(調製・加糖）"</f>
        <v>ささげ・いんげんまめ属(さやつき)(冷凍以外)(調製・加糖）</v>
      </c>
    </row>
    <row r="73" spans="1:9" ht="16.5" customHeight="1">
      <c r="A73" s="14" t="str">
        <f>"その他の乾燥野菜"</f>
        <v>その他の乾燥野菜</v>
      </c>
      <c r="B73" s="8">
        <v>850</v>
      </c>
      <c r="C73" s="11" t="s">
        <v>176</v>
      </c>
      <c r="D73" s="12" t="str">
        <f>"スイートコーン(乾燥・播種用を除く)"</f>
        <v>スイートコーン(乾燥・播種用を除く)</v>
      </c>
      <c r="F73" s="14" t="s">
        <v>661</v>
      </c>
      <c r="G73" s="8">
        <v>1140</v>
      </c>
      <c r="H73" s="8" t="s">
        <v>668</v>
      </c>
      <c r="I73" s="9" t="str">
        <f>"ささげ・いんげんまめ属(さやつき)(冷凍以外)(調製・気密・無糖）"</f>
        <v>ささげ・いんげんまめ属(さやつき)(冷凍以外)(調製・気密・無糖）</v>
      </c>
    </row>
    <row r="74" spans="1:9" ht="16.5" customHeight="1">
      <c r="A74" s="18" t="s">
        <v>203</v>
      </c>
      <c r="B74" s="16">
        <v>850</v>
      </c>
      <c r="C74" s="19" t="s">
        <v>177</v>
      </c>
      <c r="D74" s="17" t="str">
        <f>"その他の乾燥野菜"</f>
        <v>その他の乾燥野菜</v>
      </c>
      <c r="F74" s="14" t="s">
        <v>661</v>
      </c>
      <c r="G74" s="8">
        <v>1140</v>
      </c>
      <c r="H74" s="8" t="s">
        <v>669</v>
      </c>
      <c r="I74" s="9" t="str">
        <f>"ささげ・いんげんまめ属(さやつき)(冷凍以外)(調製・気密外・無糖）"</f>
        <v>ささげ・いんげんまめ属(さやつき)(冷凍以外)(調製・気密外・無糖）</v>
      </c>
    </row>
    <row r="75" spans="1:9" ht="16.5" customHeight="1">
      <c r="A75" s="7" t="s">
        <v>178</v>
      </c>
      <c r="B75" s="8"/>
      <c r="C75" s="11"/>
      <c r="D75" s="9"/>
      <c r="F75" s="13" t="str">
        <f>"アスパラガス"</f>
        <v>アスパラガス</v>
      </c>
      <c r="G75" s="8">
        <v>1150</v>
      </c>
      <c r="H75" s="8" t="s">
        <v>670</v>
      </c>
      <c r="I75" s="9" t="str">
        <f>"アスパラガス(冷凍以外)(調製・気密)"</f>
        <v>アスパラガス(冷凍以外)(調製・気密)</v>
      </c>
    </row>
    <row r="76" spans="1:9" ht="16.5" customHeight="1">
      <c r="A76" s="13" t="str">
        <f>"きゅうり及びガーキン"</f>
        <v>きゅうり及びガーキン</v>
      </c>
      <c r="B76" s="8">
        <v>900</v>
      </c>
      <c r="C76" s="8" t="s">
        <v>179</v>
      </c>
      <c r="D76" s="9" t="str">
        <f>"きゅうり及びガーキン(酢調製・加糖)"</f>
        <v>きゅうり及びガーキン(酢調製・加糖)</v>
      </c>
      <c r="F76" s="14" t="s">
        <v>661</v>
      </c>
      <c r="G76" s="8">
        <v>1150</v>
      </c>
      <c r="H76" s="8" t="s">
        <v>671</v>
      </c>
      <c r="I76" s="9" t="str">
        <f>"アスパラガス(冷凍以外)(調製・気密外)"</f>
        <v>アスパラガス(冷凍以外)(調製・気密外)</v>
      </c>
    </row>
    <row r="77" spans="1:9" ht="16.5" customHeight="1">
      <c r="A77" s="14" t="s">
        <v>253</v>
      </c>
      <c r="B77" s="8">
        <v>900</v>
      </c>
      <c r="C77" s="8" t="s">
        <v>180</v>
      </c>
      <c r="D77" s="9" t="str">
        <f>"きゅうり及びガーキン(酢調製・無糖)"</f>
        <v>きゅうり及びガーキン(酢調製・無糖)</v>
      </c>
      <c r="F77" s="13" t="str">
        <f>"スイートコーン"</f>
        <v>スイートコーン</v>
      </c>
      <c r="G77" s="8">
        <v>1160</v>
      </c>
      <c r="H77" s="8" t="s">
        <v>672</v>
      </c>
      <c r="I77" s="9" t="str">
        <f>"スイートコーン(冷凍以外)(調製・加糖)"</f>
        <v>スイートコーン(冷凍以外)(調製・加糖)</v>
      </c>
    </row>
    <row r="78" spans="1:9" ht="16.5" customHeight="1">
      <c r="A78" s="13" t="str">
        <f>"スイートコーン"</f>
        <v>スイートコーン</v>
      </c>
      <c r="B78" s="8">
        <v>920</v>
      </c>
      <c r="C78" s="8" t="s">
        <v>181</v>
      </c>
      <c r="D78" s="9" t="str">
        <f>"スイートコーン(酢調製・加糖)"</f>
        <v>スイートコーン(酢調製・加糖)</v>
      </c>
      <c r="F78" s="14" t="s">
        <v>661</v>
      </c>
      <c r="G78" s="8">
        <v>1160</v>
      </c>
      <c r="H78" s="8" t="s">
        <v>673</v>
      </c>
      <c r="I78" s="9" t="str">
        <f>"スイートコーン(冷凍以外)(調製・無糖)"</f>
        <v>スイートコーン(冷凍以外)(調製・無糖)</v>
      </c>
    </row>
    <row r="79" spans="1:9" ht="16.5" customHeight="1">
      <c r="A79" s="14" t="s">
        <v>253</v>
      </c>
      <c r="B79" s="8">
        <v>920</v>
      </c>
      <c r="C79" s="8" t="s">
        <v>182</v>
      </c>
      <c r="D79" s="9" t="str">
        <f>"スイートコーン(酢調製・無糖)"</f>
        <v>スイートコーン(酢調製・無糖)</v>
      </c>
      <c r="F79" s="13" t="str">
        <f>"たけのこ"</f>
        <v>たけのこ</v>
      </c>
      <c r="G79" s="8">
        <v>1170</v>
      </c>
      <c r="H79" s="8" t="s">
        <v>674</v>
      </c>
      <c r="I79" s="9" t="str">
        <f>"たけのこ(冷凍以外)(調製・加糖)"</f>
        <v>たけのこ(冷凍以外)(調製・加糖)</v>
      </c>
    </row>
    <row r="80" spans="1:9" ht="16.5" customHeight="1">
      <c r="A80" s="13" t="str">
        <f>"ヤングコーンコブ"</f>
        <v>ヤングコーンコブ</v>
      </c>
      <c r="B80" s="8">
        <v>930</v>
      </c>
      <c r="C80" s="8" t="s">
        <v>183</v>
      </c>
      <c r="D80" s="9" t="str">
        <f>"ヤングコーンコブ(酢調製・加糖)"</f>
        <v>ヤングコーンコブ(酢調製・加糖)</v>
      </c>
      <c r="F80" s="13"/>
      <c r="G80" s="8">
        <v>1170</v>
      </c>
      <c r="H80" s="8" t="s">
        <v>675</v>
      </c>
      <c r="I80" s="9" t="str">
        <f>"たけのこ(冷凍以外)(調製・無糖)"</f>
        <v>たけのこ(冷凍以外)(調製・無糖)</v>
      </c>
    </row>
    <row r="81" spans="1:9" ht="16.5" customHeight="1">
      <c r="A81" s="14" t="s">
        <v>253</v>
      </c>
      <c r="B81" s="8">
        <v>930</v>
      </c>
      <c r="C81" s="8" t="s">
        <v>184</v>
      </c>
      <c r="D81" s="9" t="str">
        <f>"ヤングコーンコブ(酢調製・無糖)"</f>
        <v>ヤングコーンコブ(酢調製・無糖)</v>
      </c>
      <c r="F81" s="13" t="str">
        <f>"ヤングコーンコブ"</f>
        <v>ヤングコーンコブ</v>
      </c>
      <c r="G81" s="8">
        <v>1180</v>
      </c>
      <c r="H81" s="8" t="s">
        <v>676</v>
      </c>
      <c r="I81" s="9" t="str">
        <f>"ﾔﾝｸﾞｺｰﾝｺﾌﾞ(冷凍以外)(調製・気密・無糖)"</f>
        <v>ﾔﾝｸﾞｺｰﾝｺﾌﾞ(冷凍以外)(調製・気密・無糖)</v>
      </c>
    </row>
    <row r="82" spans="1:9" ht="16.5" customHeight="1">
      <c r="A82" s="13" t="str">
        <f>"しょうが"</f>
        <v>しょうが</v>
      </c>
      <c r="B82" s="8">
        <v>931</v>
      </c>
      <c r="C82" s="8" t="s">
        <v>185</v>
      </c>
      <c r="D82" s="9" t="str">
        <f>"しょうが（酢調製・無糖）"</f>
        <v>しょうが（酢調製・無糖）</v>
      </c>
      <c r="F82" s="14" t="s">
        <v>661</v>
      </c>
      <c r="G82" s="8">
        <v>1180</v>
      </c>
      <c r="H82" s="8" t="s">
        <v>677</v>
      </c>
      <c r="I82" s="9" t="str">
        <f>"ﾔﾝｸﾞｺｰﾝｺﾌﾞ(冷凍以外)(調製・気密外・無糖)"</f>
        <v>ﾔﾝｸﾞｺｰﾝｺﾌﾞ(冷凍以外)(調製・気密外・無糖)</v>
      </c>
    </row>
    <row r="83" spans="1:9" ht="16.5" customHeight="1">
      <c r="A83" s="13" t="str">
        <f>"その他の酢調製野菜"</f>
        <v>その他の酢調製野菜</v>
      </c>
      <c r="B83" s="8">
        <v>940</v>
      </c>
      <c r="C83" s="8" t="s">
        <v>186</v>
      </c>
      <c r="D83" s="9" t="str">
        <f>"その他の酢調製野菜(加糖)"</f>
        <v>その他の酢調製野菜(加糖)</v>
      </c>
      <c r="F83" s="13" t="str">
        <f>"トリフ（気密容器、気密容器以外）"</f>
        <v>トリフ（気密容器、気密容器以外）</v>
      </c>
      <c r="G83" s="8">
        <v>1188</v>
      </c>
      <c r="H83" s="8" t="s">
        <v>678</v>
      </c>
      <c r="I83" s="9" t="str">
        <f>"トリフ(冷凍以外)（調製・気密）"</f>
        <v>トリフ(冷凍以外)（調製・気密）</v>
      </c>
    </row>
    <row r="84" spans="1:9" ht="16.5" customHeight="1">
      <c r="A84" s="18" t="s">
        <v>253</v>
      </c>
      <c r="B84" s="16">
        <v>940</v>
      </c>
      <c r="C84" s="16" t="s">
        <v>187</v>
      </c>
      <c r="D84" s="24" t="str">
        <f>"その他の酢調製野菜(無糖)"</f>
        <v>その他の酢調製野菜(無糖)</v>
      </c>
      <c r="F84" s="14" t="s">
        <v>661</v>
      </c>
      <c r="G84" s="8">
        <v>1188</v>
      </c>
      <c r="H84" s="8" t="s">
        <v>679</v>
      </c>
      <c r="I84" s="9" t="str">
        <f>"トリフ(冷凍以外)（調製・気密外）"</f>
        <v>トリフ(冷凍以外)（調製・気密外）</v>
      </c>
    </row>
    <row r="85" spans="1:9" ht="16.5" customHeight="1">
      <c r="A85" s="7" t="s">
        <v>188</v>
      </c>
      <c r="B85" s="8"/>
      <c r="C85" s="8"/>
      <c r="D85" s="9"/>
      <c r="F85" s="13" t="str">
        <f>"マッシュルーム"</f>
        <v>マッシュルーム</v>
      </c>
      <c r="G85" s="8">
        <v>1190</v>
      </c>
      <c r="H85" s="8" t="s">
        <v>680</v>
      </c>
      <c r="I85" s="9" t="str">
        <f>"ﾌﾚﾝﾁﾏｯｼｭﾙｰﾑ(調製・気密・無糖)"</f>
        <v>ﾌﾚﾝﾁﾏｯｼｭﾙｰﾑ(調製・気密・無糖)</v>
      </c>
    </row>
    <row r="86" spans="1:9" ht="16.5" customHeight="1">
      <c r="A86" s="13" t="str">
        <f>"トマトピューレ等関割"</f>
        <v>トマトピューレ等関割</v>
      </c>
      <c r="B86" s="8">
        <v>1000</v>
      </c>
      <c r="C86" s="8" t="s">
        <v>189</v>
      </c>
      <c r="D86" s="9" t="str">
        <f>"トマトピューレ等(気密容器.無糖.関税割当)"</f>
        <v>トマトピューレ等(気密容器.無糖.関税割当)</v>
      </c>
      <c r="F86" s="13" t="str">
        <f>"しょうが（小売容器）"</f>
        <v>しょうが（小売容器）</v>
      </c>
      <c r="G86" s="8">
        <v>1191</v>
      </c>
      <c r="H86" s="11" t="s">
        <v>681</v>
      </c>
      <c r="I86" s="9" t="str">
        <f>"しょうが(塩蔵以外)(小売容器)"</f>
        <v>しょうが(塩蔵以外)(小売容器)</v>
      </c>
    </row>
    <row r="87" spans="1:9" ht="16.5" customHeight="1">
      <c r="A87" s="14" t="s">
        <v>258</v>
      </c>
      <c r="B87" s="8">
        <v>1000</v>
      </c>
      <c r="C87" s="8" t="s">
        <v>190</v>
      </c>
      <c r="D87" s="9" t="str">
        <f>"トマトピューレ等(気密容器外・関税割当)"</f>
        <v>トマトピューレ等(気密容器外・関税割当)</v>
      </c>
      <c r="F87" s="13" t="str">
        <f>"しょうが（その他）"</f>
        <v>しょうが（その他）</v>
      </c>
      <c r="G87" s="8">
        <v>1192</v>
      </c>
      <c r="H87" s="11" t="s">
        <v>682</v>
      </c>
      <c r="I87" s="9" t="str">
        <f>"しょうが(塩蔵以外、生鮮以外、小売容器外）"</f>
        <v>しょうが(塩蔵以外、生鮮以外、小売容器外）</v>
      </c>
    </row>
    <row r="88" spans="1:9" ht="16.5" customHeight="1">
      <c r="A88" s="13" t="str">
        <f>"ピューレ等関割以外"</f>
        <v>ピューレ等関割以外</v>
      </c>
      <c r="B88" s="8">
        <v>1005</v>
      </c>
      <c r="C88" s="8" t="s">
        <v>191</v>
      </c>
      <c r="D88" s="9" t="str">
        <f>"トマトピューレ等(気密容器・無糖)"</f>
        <v>トマトピューレ等(気密容器・無糖)</v>
      </c>
      <c r="F88" s="13" t="str">
        <f>"ジャム"</f>
        <v>ジャム</v>
      </c>
      <c r="G88" s="8">
        <v>1195</v>
      </c>
      <c r="H88" s="8" t="s">
        <v>683</v>
      </c>
      <c r="I88" s="9" t="str">
        <f>"ジャム（加糖）"</f>
        <v>ジャム（加糖）</v>
      </c>
    </row>
    <row r="89" spans="1:9" ht="16.5" customHeight="1">
      <c r="A89" s="14" t="s">
        <v>258</v>
      </c>
      <c r="B89" s="8">
        <v>1005</v>
      </c>
      <c r="C89" s="8" t="s">
        <v>192</v>
      </c>
      <c r="D89" s="9" t="str">
        <f>"トマトピューレ等(気密容器外)"</f>
        <v>トマトピューレ等(気密容器外)</v>
      </c>
      <c r="F89" s="14" t="s">
        <v>661</v>
      </c>
      <c r="G89" s="8">
        <v>1195</v>
      </c>
      <c r="H89" s="8" t="s">
        <v>684</v>
      </c>
      <c r="I89" s="9" t="str">
        <f>"ジャム（無糖）"</f>
        <v>ジャム（無糖）</v>
      </c>
    </row>
    <row r="90" spans="1:9" ht="16.5" customHeight="1">
      <c r="A90" s="13" t="str">
        <f>"トマトケチャップ"</f>
        <v>トマトケチャップ</v>
      </c>
      <c r="B90" s="8">
        <v>1020</v>
      </c>
      <c r="C90" s="8" t="s">
        <v>193</v>
      </c>
      <c r="D90" s="9" t="str">
        <f>"トマトケチャップ"</f>
        <v>トマトケチャップ</v>
      </c>
      <c r="F90" s="13" t="str">
        <f>"調製いちご"</f>
        <v>調製いちご</v>
      </c>
      <c r="G90" s="8">
        <v>1300</v>
      </c>
      <c r="H90" s="8" t="s">
        <v>685</v>
      </c>
      <c r="I90" s="9" t="str">
        <f>"ストロベリー属製品(ﾊﾟﾙﾌﾟ状・加糖)"</f>
        <v>ストロベリー属製品(ﾊﾟﾙﾌﾟ状・加糖)</v>
      </c>
    </row>
    <row r="91" spans="1:9" ht="16.5" customHeight="1">
      <c r="A91" s="13" t="str">
        <f>"トマトソース"</f>
        <v>トマトソース</v>
      </c>
      <c r="B91" s="8">
        <v>1030</v>
      </c>
      <c r="C91" s="8" t="s">
        <v>194</v>
      </c>
      <c r="D91" s="9" t="str">
        <f>"トマトソース(リットル)"</f>
        <v>トマトソース(リットル)</v>
      </c>
      <c r="F91" s="14" t="s">
        <v>661</v>
      </c>
      <c r="G91" s="8">
        <v>1300</v>
      </c>
      <c r="H91" s="8" t="s">
        <v>686</v>
      </c>
      <c r="I91" s="9" t="str">
        <f>"ストロベリー調製品(パルプ状以外・加糖)"</f>
        <v>ストロベリー調製品(パルプ状以外・加糖)</v>
      </c>
    </row>
    <row r="92" spans="1:9" ht="16.5" customHeight="1">
      <c r="A92" s="13" t="str">
        <f>"トマトジュース"</f>
        <v>トマトジュース</v>
      </c>
      <c r="B92" s="8">
        <v>1040</v>
      </c>
      <c r="C92" s="8" t="s">
        <v>195</v>
      </c>
      <c r="D92" s="9" t="str">
        <f>"トマトジュース(加糖・リットル)"</f>
        <v>トマトジュース(加糖・リットル)</v>
      </c>
      <c r="F92" s="14" t="s">
        <v>661</v>
      </c>
      <c r="G92" s="8">
        <v>1300</v>
      </c>
      <c r="H92" s="8" t="s">
        <v>687</v>
      </c>
      <c r="I92" s="9" t="str">
        <f>"ストロベリー調製品(ﾊﾟﾙﾌﾟ状・無糖)"</f>
        <v>ストロベリー調製品(ﾊﾟﾙﾌﾟ状・無糖)</v>
      </c>
    </row>
    <row r="93" spans="1:9" ht="16.5" customHeight="1">
      <c r="A93" s="14" t="s">
        <v>258</v>
      </c>
      <c r="B93" s="8">
        <v>1040</v>
      </c>
      <c r="C93" s="8" t="s">
        <v>196</v>
      </c>
      <c r="D93" s="9" t="str">
        <f>"トマトジュース(無糖・リットル)"</f>
        <v>トマトジュース(無糖・リットル)</v>
      </c>
      <c r="F93" s="14" t="s">
        <v>661</v>
      </c>
      <c r="G93" s="8">
        <v>1300</v>
      </c>
      <c r="H93" s="8" t="s">
        <v>688</v>
      </c>
      <c r="I93" s="9" t="str">
        <f>"ストロベリー調製品（パルプ状以外・無糖）"</f>
        <v>ストロベリー調製品（パルプ状以外・無糖）</v>
      </c>
    </row>
    <row r="94" spans="1:9" ht="16.5" customHeight="1">
      <c r="A94" s="13" t="str">
        <f>"混合野菜ジュース"</f>
        <v>混合野菜ジュース</v>
      </c>
      <c r="B94" s="8">
        <v>1050</v>
      </c>
      <c r="C94" s="8" t="s">
        <v>197</v>
      </c>
      <c r="D94" s="9" t="str">
        <f>"混合野菜ジュース(加糖・数量・リットル)"</f>
        <v>混合野菜ジュース(加糖・数量・リットル)</v>
      </c>
      <c r="F94" s="13" t="str">
        <f>"野菜スープ"</f>
        <v>野菜スープ</v>
      </c>
      <c r="G94" s="8">
        <v>1345</v>
      </c>
      <c r="H94" s="8" t="s">
        <v>689</v>
      </c>
      <c r="I94" s="9" t="str">
        <f>"スープ(野菜のもの）(気密)"</f>
        <v>スープ(野菜のもの）(気密)</v>
      </c>
    </row>
    <row r="95" spans="1:9" ht="16.5" customHeight="1">
      <c r="A95" s="14" t="s">
        <v>258</v>
      </c>
      <c r="B95" s="8">
        <v>1050</v>
      </c>
      <c r="C95" s="8" t="s">
        <v>198</v>
      </c>
      <c r="D95" s="9" t="str">
        <f>"混合野菜ジュース(無糖・数量・リットル)"</f>
        <v>混合野菜ジュース(無糖・数量・リットル)</v>
      </c>
      <c r="F95" s="13" t="str">
        <f>"にんじんジュース"</f>
        <v>にんじんジュース</v>
      </c>
      <c r="G95" s="8">
        <v>1347</v>
      </c>
      <c r="H95" s="8" t="s">
        <v>690</v>
      </c>
      <c r="I95" s="9" t="str">
        <f>"にんじんジュース（無糖・気密外・リットル）"</f>
        <v>にんじんジュース（無糖・気密外・リットル）</v>
      </c>
    </row>
    <row r="96" spans="1:9" ht="16.5" customHeight="1">
      <c r="A96" s="13" t="str">
        <f>"その他のトマト加工品"</f>
        <v>その他のトマト加工品</v>
      </c>
      <c r="B96" s="8">
        <v>1090</v>
      </c>
      <c r="C96" s="8" t="s">
        <v>199</v>
      </c>
      <c r="D96" s="9" t="str">
        <f>"トマト調製品(全形、断片状のもの)"</f>
        <v>トマト調製品(全形、断片状のもの)</v>
      </c>
      <c r="F96" s="13" t="str">
        <f>"野菜ジュース"</f>
        <v>野菜ジュース</v>
      </c>
      <c r="G96" s="8">
        <v>1350</v>
      </c>
      <c r="H96" s="8" t="s">
        <v>691</v>
      </c>
      <c r="I96" s="9" t="str">
        <f>"野菜ジュース(加糖・数量・リットル)"</f>
        <v>野菜ジュース(加糖・数量・リットル)</v>
      </c>
    </row>
    <row r="97" spans="1:9" ht="16.5" customHeight="1">
      <c r="A97" s="14" t="s">
        <v>258</v>
      </c>
      <c r="B97" s="8">
        <v>1090</v>
      </c>
      <c r="C97" s="8" t="s">
        <v>200</v>
      </c>
      <c r="D97" s="9" t="str">
        <f>"トマト調製品(全形、断片状以外・加糖)"</f>
        <v>トマト調製品(全形、断片状以外・加糖)</v>
      </c>
      <c r="F97" s="14" t="s">
        <v>661</v>
      </c>
      <c r="G97" s="8">
        <v>1350</v>
      </c>
      <c r="H97" s="8" t="s">
        <v>692</v>
      </c>
      <c r="I97" s="9" t="str">
        <f>"野菜ジュース(無糖・気密・リットル)"</f>
        <v>野菜ジュース(無糖・気密・リットル)</v>
      </c>
    </row>
    <row r="98" spans="1:9" ht="16.5" customHeight="1">
      <c r="A98" s="18" t="s">
        <v>258</v>
      </c>
      <c r="B98" s="16">
        <v>1090</v>
      </c>
      <c r="C98" s="16" t="s">
        <v>201</v>
      </c>
      <c r="D98" s="24" t="str">
        <f>"その他トマト調製品(無糖)"</f>
        <v>その他トマト調製品(無糖)</v>
      </c>
      <c r="F98" s="14" t="s">
        <v>661</v>
      </c>
      <c r="G98" s="8">
        <v>1350</v>
      </c>
      <c r="H98" s="8" t="s">
        <v>693</v>
      </c>
      <c r="I98" s="9" t="str">
        <f>"野菜ジュース(にんじんｼﾞｭｰｽ以外)（無糖・気密・リットル）"</f>
        <v>野菜ジュース(にんじんｼﾞｭｰｽ以外)（無糖・気密・リットル）</v>
      </c>
    </row>
    <row r="99" spans="1:9" ht="16.5" customHeight="1">
      <c r="A99" s="1"/>
      <c r="B99" s="1"/>
      <c r="C99" s="1"/>
      <c r="D99" s="1"/>
      <c r="F99" s="13" t="str">
        <f>"その他の調製野菜"</f>
        <v>その他の調製野菜</v>
      </c>
      <c r="G99" s="8">
        <v>1390</v>
      </c>
      <c r="H99" s="8" t="s">
        <v>694</v>
      </c>
      <c r="I99" s="9" t="str">
        <f>"その他野菜及び野菜混合(豆以外)(冷凍以外)(調製・加糖)"</f>
        <v>その他野菜及び野菜混合(豆以外)(冷凍以外)(調製・加糖)</v>
      </c>
    </row>
    <row r="100" spans="1:9" ht="16.5" customHeight="1">
      <c r="A100" s="1"/>
      <c r="B100" s="1"/>
      <c r="C100" s="1"/>
      <c r="D100" s="1"/>
      <c r="F100" s="14" t="s">
        <v>661</v>
      </c>
      <c r="G100" s="8">
        <v>1390</v>
      </c>
      <c r="H100" s="8" t="s">
        <v>695</v>
      </c>
      <c r="I100" s="9" t="str">
        <f>"にんにくの粉(冷凍以外)(調製・気密・無糖)"</f>
        <v>にんにくの粉(冷凍以外)(調製・気密・無糖)</v>
      </c>
    </row>
    <row r="101" spans="1:9" ht="16.5" customHeight="1">
      <c r="A101" s="1"/>
      <c r="B101" s="1"/>
      <c r="C101" s="1"/>
      <c r="D101" s="1"/>
      <c r="F101" s="14" t="s">
        <v>661</v>
      </c>
      <c r="G101" s="8">
        <v>1390</v>
      </c>
      <c r="H101" s="8" t="s">
        <v>696</v>
      </c>
      <c r="I101" s="9" t="str">
        <f>"その他の非冷凍調製品(にんにくの粉以外)(気密・無糖)"</f>
        <v>その他の非冷凍調製品(にんにくの粉以外)(気密・無糖)</v>
      </c>
    </row>
    <row r="102" spans="1:9" ht="16.5" customHeight="1">
      <c r="A102" s="1"/>
      <c r="B102" s="1"/>
      <c r="C102" s="1"/>
      <c r="D102" s="1"/>
      <c r="F102" s="14" t="s">
        <v>661</v>
      </c>
      <c r="G102" s="8">
        <v>1390</v>
      </c>
      <c r="H102" s="8" t="s">
        <v>697</v>
      </c>
      <c r="I102" s="9" t="str">
        <f>"にんにくの粉(冷凍以外)(調製・気密外・無糖)"</f>
        <v>にんにくの粉(冷凍以外)(調製・気密外・無糖)</v>
      </c>
    </row>
    <row r="103" spans="1:9" ht="16.5" customHeight="1">
      <c r="A103" s="1"/>
      <c r="B103" s="1"/>
      <c r="C103" s="1"/>
      <c r="D103" s="1"/>
      <c r="F103" s="14" t="s">
        <v>661</v>
      </c>
      <c r="G103" s="8">
        <v>1390</v>
      </c>
      <c r="H103" s="8" t="s">
        <v>698</v>
      </c>
      <c r="I103" s="9" t="str">
        <f>"その他の非冷凍調製品(にんにくの粉以外)(気密外・無糖)"</f>
        <v>その他の非冷凍調製品(にんにくの粉以外)(気密外・無糖)</v>
      </c>
    </row>
    <row r="104" spans="1:9" ht="16.5" customHeight="1">
      <c r="A104" s="1"/>
      <c r="B104" s="1"/>
      <c r="C104" s="1"/>
      <c r="D104" s="1"/>
      <c r="F104" s="13" t="str">
        <f>"かんしょ（生鮮・乾燥）"</f>
        <v>かんしょ（生鮮・乾燥）</v>
      </c>
      <c r="G104" s="8">
        <v>1400</v>
      </c>
      <c r="H104" s="11" t="s">
        <v>259</v>
      </c>
      <c r="I104" s="9" t="str">
        <f>"かんしょ（生鮮・乾燥・冷蔵）"</f>
        <v>かんしょ（生鮮・乾燥・冷蔵）</v>
      </c>
    </row>
    <row r="105" spans="1:9" ht="16.5" customHeight="1">
      <c r="A105" s="1"/>
      <c r="B105" s="1"/>
      <c r="C105" s="1"/>
      <c r="D105" s="1"/>
      <c r="F105" s="14" t="s">
        <v>258</v>
      </c>
      <c r="G105" s="8">
        <v>1400</v>
      </c>
      <c r="H105" s="8" t="s">
        <v>260</v>
      </c>
      <c r="I105" s="9" t="str">
        <f>"かんしょ（水煮もしくは加熱後、乾燥）"</f>
        <v>かんしょ（水煮もしくは加熱後、乾燥）</v>
      </c>
    </row>
    <row r="106" spans="1:9" ht="16.5" customHeight="1">
      <c r="A106" s="1"/>
      <c r="B106" s="1"/>
      <c r="C106" s="1"/>
      <c r="D106" s="1"/>
      <c r="F106" s="23" t="str">
        <f>"かんしょ（冷凍）"</f>
        <v>かんしょ（冷凍）</v>
      </c>
      <c r="G106" s="16">
        <v>1410</v>
      </c>
      <c r="H106" s="19" t="s">
        <v>261</v>
      </c>
      <c r="I106" s="24" t="str">
        <f>"かんしょ(冷凍)"</f>
        <v>かんしょ(冷凍)</v>
      </c>
    </row>
    <row r="107" spans="1:4" ht="16.5" customHeight="1">
      <c r="A107" s="1"/>
      <c r="B107" s="1"/>
      <c r="C107" s="1"/>
      <c r="D107" s="1"/>
    </row>
    <row r="108" spans="1:4" ht="13.5">
      <c r="A108" s="1"/>
      <c r="B108" s="1"/>
      <c r="C108" s="1"/>
      <c r="D108" s="1"/>
    </row>
    <row r="109" spans="1:4" ht="13.5">
      <c r="A109" s="1"/>
      <c r="B109" s="1"/>
      <c r="C109" s="1"/>
      <c r="D109" s="1"/>
    </row>
    <row r="110" spans="1:4" ht="13.5">
      <c r="A110" s="1"/>
      <c r="B110" s="1"/>
      <c r="C110" s="1"/>
      <c r="D110" s="1"/>
    </row>
    <row r="111" spans="1:4" ht="13.5">
      <c r="A111" s="1"/>
      <c r="B111" s="1"/>
      <c r="C111" s="1"/>
      <c r="D111" s="1"/>
    </row>
    <row r="112" spans="1:4" ht="13.5">
      <c r="A112" s="1"/>
      <c r="B112" s="1"/>
      <c r="C112" s="1"/>
      <c r="D112" s="1"/>
    </row>
    <row r="113" spans="1:4" ht="13.5">
      <c r="A113" s="1"/>
      <c r="B113" s="1"/>
      <c r="C113" s="1"/>
      <c r="D113" s="1"/>
    </row>
    <row r="114" spans="1:4" ht="13.5">
      <c r="A114" s="1"/>
      <c r="B114" s="1"/>
      <c r="C114" s="1"/>
      <c r="D114" s="1"/>
    </row>
    <row r="115" spans="1:4" ht="13.5">
      <c r="A115" s="1"/>
      <c r="B115" s="1"/>
      <c r="C115" s="1"/>
      <c r="D115" s="1"/>
    </row>
    <row r="116" spans="1:4" ht="13.5">
      <c r="A116" s="1"/>
      <c r="B116" s="1"/>
      <c r="C116" s="1"/>
      <c r="D116" s="1"/>
    </row>
    <row r="117" spans="1:4" ht="13.5">
      <c r="A117" s="1"/>
      <c r="B117" s="1"/>
      <c r="C117" s="1"/>
      <c r="D117" s="1"/>
    </row>
    <row r="118" spans="1:4" ht="13.5">
      <c r="A118" s="1"/>
      <c r="B118" s="1"/>
      <c r="C118" s="1"/>
      <c r="D118" s="1"/>
    </row>
    <row r="119" spans="1:4" ht="13.5">
      <c r="A119" s="1"/>
      <c r="B119" s="1"/>
      <c r="C119" s="1"/>
      <c r="D119" s="1"/>
    </row>
    <row r="120" spans="1:4" ht="13.5">
      <c r="A120" s="1"/>
      <c r="B120" s="1"/>
      <c r="C120" s="1"/>
      <c r="D120" s="1"/>
    </row>
    <row r="121" spans="1:4" ht="13.5">
      <c r="A121" s="1"/>
      <c r="B121" s="1"/>
      <c r="C121" s="1"/>
      <c r="D121" s="1"/>
    </row>
    <row r="122" spans="1:4" ht="13.5">
      <c r="A122" s="1"/>
      <c r="B122" s="1"/>
      <c r="C122" s="1"/>
      <c r="D122" s="1"/>
    </row>
    <row r="123" spans="1:4" ht="13.5">
      <c r="A123" s="1"/>
      <c r="B123" s="1"/>
      <c r="C123" s="1"/>
      <c r="D123" s="1"/>
    </row>
    <row r="124" spans="1:4" ht="13.5">
      <c r="A124" s="1"/>
      <c r="B124" s="1"/>
      <c r="C124" s="1"/>
      <c r="D124" s="1"/>
    </row>
    <row r="125" spans="1:4" ht="13.5">
      <c r="A125" s="1"/>
      <c r="B125" s="1"/>
      <c r="C125" s="1"/>
      <c r="D125" s="1"/>
    </row>
    <row r="126" spans="1:4" ht="13.5">
      <c r="A126" s="1"/>
      <c r="B126" s="1"/>
      <c r="C126" s="1"/>
      <c r="D126" s="1"/>
    </row>
    <row r="127" spans="1:4" ht="13.5">
      <c r="A127" s="1"/>
      <c r="B127" s="1"/>
      <c r="C127" s="1"/>
      <c r="D127" s="1"/>
    </row>
    <row r="128" spans="1:4" ht="13.5">
      <c r="A128" s="1"/>
      <c r="B128" s="1"/>
      <c r="C128" s="1"/>
      <c r="D128" s="1"/>
    </row>
    <row r="129" spans="1:4" ht="13.5">
      <c r="A129" s="1"/>
      <c r="B129" s="1"/>
      <c r="C129" s="1"/>
      <c r="D129" s="1"/>
    </row>
    <row r="130" spans="1:4" ht="13.5">
      <c r="A130" s="1"/>
      <c r="B130" s="1"/>
      <c r="C130" s="1"/>
      <c r="D130" s="1"/>
    </row>
    <row r="131" spans="1:4" ht="13.5">
      <c r="A131" s="1"/>
      <c r="B131" s="1"/>
      <c r="C131" s="1"/>
      <c r="D131" s="1"/>
    </row>
    <row r="132" spans="1:4" ht="13.5">
      <c r="A132" s="1"/>
      <c r="B132" s="1"/>
      <c r="C132" s="1"/>
      <c r="D132" s="1"/>
    </row>
    <row r="133" spans="1:4" ht="13.5">
      <c r="A133" s="1"/>
      <c r="B133" s="1"/>
      <c r="C133" s="1"/>
      <c r="D133" s="1"/>
    </row>
    <row r="134" spans="1:4" ht="13.5">
      <c r="A134" s="1"/>
      <c r="B134" s="1"/>
      <c r="C134" s="1"/>
      <c r="D134" s="1"/>
    </row>
    <row r="135" spans="1:4" ht="13.5">
      <c r="A135" s="1"/>
      <c r="B135" s="1"/>
      <c r="C135" s="1"/>
      <c r="D135" s="1"/>
    </row>
    <row r="136" spans="1:4" ht="13.5">
      <c r="A136" s="1"/>
      <c r="B136" s="1"/>
      <c r="C136" s="1"/>
      <c r="D136" s="1"/>
    </row>
    <row r="137" spans="1:4" ht="13.5">
      <c r="A137" s="1"/>
      <c r="B137" s="1"/>
      <c r="C137" s="1"/>
      <c r="D137" s="1"/>
    </row>
    <row r="138" spans="1:4" ht="13.5">
      <c r="A138" s="1"/>
      <c r="B138" s="1"/>
      <c r="C138" s="1"/>
      <c r="D138" s="1"/>
    </row>
    <row r="139" spans="1:4" ht="13.5">
      <c r="A139" s="1"/>
      <c r="B139" s="1"/>
      <c r="C139" s="1"/>
      <c r="D139" s="1"/>
    </row>
    <row r="140" spans="1:4" ht="13.5">
      <c r="A140" s="1"/>
      <c r="B140" s="1"/>
      <c r="C140" s="1"/>
      <c r="D140" s="1"/>
    </row>
    <row r="141" spans="1:4" ht="13.5">
      <c r="A141" s="1"/>
      <c r="B141" s="1"/>
      <c r="C141" s="1"/>
      <c r="D141" s="1"/>
    </row>
    <row r="142" spans="1:4" ht="13.5">
      <c r="A142" s="1"/>
      <c r="B142" s="1"/>
      <c r="C142" s="1"/>
      <c r="D142" s="1"/>
    </row>
    <row r="143" spans="1:4" ht="13.5">
      <c r="A143" s="1"/>
      <c r="B143" s="1"/>
      <c r="C143" s="1"/>
      <c r="D143" s="1"/>
    </row>
    <row r="144" spans="1:4" ht="13.5">
      <c r="A144" s="1"/>
      <c r="B144" s="1"/>
      <c r="C144" s="1"/>
      <c r="D144" s="1"/>
    </row>
    <row r="145" spans="1:4" ht="13.5">
      <c r="A145" s="1"/>
      <c r="B145" s="1"/>
      <c r="C145" s="1"/>
      <c r="D145" s="1"/>
    </row>
  </sheetData>
  <sheetProtection/>
  <mergeCells count="4">
    <mergeCell ref="A44:A46"/>
    <mergeCell ref="B44:B46"/>
    <mergeCell ref="C44:C46"/>
    <mergeCell ref="D44:D46"/>
  </mergeCells>
  <printOptions/>
  <pageMargins left="0.22" right="0.21" top="0.82" bottom="1" header="0.512" footer="0.512"/>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O310"/>
  <sheetViews>
    <sheetView zoomScaleSheetLayoutView="100" zoomScalePageLayoutView="0" workbookViewId="0" topLeftCell="A1">
      <selection activeCell="C2" sqref="C2"/>
    </sheetView>
  </sheetViews>
  <sheetFormatPr defaultColWidth="12.00390625" defaultRowHeight="12"/>
  <cols>
    <col min="1" max="1" width="12.00390625" style="26" customWidth="1"/>
    <col min="2" max="2" width="9.875" style="27" customWidth="1"/>
    <col min="3" max="3" width="96.125" style="28" customWidth="1"/>
    <col min="4" max="4" width="13.50390625" style="26" bestFit="1" customWidth="1"/>
    <col min="5" max="5" width="12.00390625" style="26" bestFit="1" customWidth="1"/>
    <col min="6" max="6" width="16.875" style="26" bestFit="1" customWidth="1"/>
    <col min="7" max="7" width="8.875" style="26" customWidth="1"/>
    <col min="8" max="10" width="12.00390625" style="26" customWidth="1"/>
    <col min="11" max="11" width="99.50390625" style="26" customWidth="1"/>
    <col min="12" max="13" width="7.875" style="26" bestFit="1" customWidth="1"/>
    <col min="14" max="14" width="17.875" style="26" customWidth="1"/>
    <col min="15" max="15" width="7.875" style="26" bestFit="1" customWidth="1"/>
    <col min="16" max="16384" width="12.00390625" style="26" customWidth="1"/>
  </cols>
  <sheetData>
    <row r="1" spans="1:7" s="25" customFormat="1" ht="15" customHeight="1">
      <c r="A1" s="67" t="s">
        <v>638</v>
      </c>
      <c r="B1" s="65"/>
      <c r="C1" s="66"/>
      <c r="D1" s="65"/>
      <c r="E1" s="65"/>
      <c r="F1" s="65"/>
      <c r="G1" s="65"/>
    </row>
    <row r="2" ht="24" customHeight="1">
      <c r="C2" s="68"/>
    </row>
    <row r="3" spans="1:15" ht="18" customHeight="1">
      <c r="A3" s="29" t="s">
        <v>280</v>
      </c>
      <c r="B3" s="29" t="s">
        <v>281</v>
      </c>
      <c r="C3" s="30" t="s">
        <v>282</v>
      </c>
      <c r="D3" s="31" t="s">
        <v>283</v>
      </c>
      <c r="E3" s="31"/>
      <c r="F3" s="31"/>
      <c r="G3" s="31"/>
      <c r="I3" s="29" t="s">
        <v>280</v>
      </c>
      <c r="J3" s="29" t="s">
        <v>281</v>
      </c>
      <c r="K3" s="30" t="s">
        <v>282</v>
      </c>
      <c r="L3" s="31" t="s">
        <v>283</v>
      </c>
      <c r="M3" s="31"/>
      <c r="N3" s="31"/>
      <c r="O3" s="31"/>
    </row>
    <row r="4" spans="1:15" ht="18" customHeight="1">
      <c r="A4" s="32"/>
      <c r="B4" s="32" t="s">
        <v>284</v>
      </c>
      <c r="C4" s="33"/>
      <c r="D4" s="32" t="s">
        <v>285</v>
      </c>
      <c r="E4" s="32" t="s">
        <v>286</v>
      </c>
      <c r="F4" s="32" t="s">
        <v>287</v>
      </c>
      <c r="G4" s="32" t="s">
        <v>288</v>
      </c>
      <c r="I4" s="32"/>
      <c r="J4" s="32" t="s">
        <v>284</v>
      </c>
      <c r="K4" s="33"/>
      <c r="L4" s="32" t="s">
        <v>285</v>
      </c>
      <c r="M4" s="32" t="s">
        <v>286</v>
      </c>
      <c r="N4" s="32" t="s">
        <v>287</v>
      </c>
      <c r="O4" s="32" t="s">
        <v>288</v>
      </c>
    </row>
    <row r="5" spans="1:15" ht="18" customHeight="1">
      <c r="A5" s="34" t="s">
        <v>289</v>
      </c>
      <c r="B5" s="35"/>
      <c r="C5" s="36" t="s">
        <v>290</v>
      </c>
      <c r="D5" s="35"/>
      <c r="E5" s="35"/>
      <c r="F5" s="35"/>
      <c r="G5" s="35"/>
      <c r="I5" s="34" t="s">
        <v>291</v>
      </c>
      <c r="J5" s="35"/>
      <c r="K5" s="37"/>
      <c r="L5" s="35"/>
      <c r="M5" s="35"/>
      <c r="N5" s="35"/>
      <c r="O5" s="35"/>
    </row>
    <row r="6" spans="1:15" ht="18" customHeight="1">
      <c r="A6" s="34"/>
      <c r="B6" s="35"/>
      <c r="C6" s="36"/>
      <c r="D6" s="35"/>
      <c r="E6" s="35"/>
      <c r="F6" s="35"/>
      <c r="G6" s="35"/>
      <c r="I6" s="34"/>
      <c r="J6" s="35"/>
      <c r="K6" s="37"/>
      <c r="L6" s="35"/>
      <c r="M6" s="35"/>
      <c r="N6" s="35"/>
      <c r="O6" s="35"/>
    </row>
    <row r="7" spans="1:15" ht="18" customHeight="1">
      <c r="A7" s="38" t="s">
        <v>292</v>
      </c>
      <c r="B7" s="39" t="s">
        <v>293</v>
      </c>
      <c r="C7" s="36" t="s">
        <v>294</v>
      </c>
      <c r="D7" s="35">
        <v>5</v>
      </c>
      <c r="E7" s="35">
        <v>3</v>
      </c>
      <c r="F7" s="35" t="s">
        <v>295</v>
      </c>
      <c r="G7" s="35"/>
      <c r="I7" s="38" t="s">
        <v>296</v>
      </c>
      <c r="J7" s="39" t="s">
        <v>297</v>
      </c>
      <c r="K7" s="36" t="s">
        <v>298</v>
      </c>
      <c r="L7" s="35">
        <v>5</v>
      </c>
      <c r="M7" s="35">
        <v>3</v>
      </c>
      <c r="N7" s="35" t="s">
        <v>299</v>
      </c>
      <c r="O7" s="35"/>
    </row>
    <row r="8" spans="1:15" ht="18" customHeight="1">
      <c r="A8" s="38" t="s">
        <v>300</v>
      </c>
      <c r="B8" s="39" t="s">
        <v>301</v>
      </c>
      <c r="C8" s="36" t="s">
        <v>302</v>
      </c>
      <c r="D8" s="35">
        <v>5</v>
      </c>
      <c r="E8" s="35">
        <v>4.3</v>
      </c>
      <c r="F8" s="35"/>
      <c r="G8" s="35"/>
      <c r="I8" s="40"/>
      <c r="J8" s="35"/>
      <c r="K8" s="37"/>
      <c r="L8" s="35"/>
      <c r="M8" s="35"/>
      <c r="N8" s="35"/>
      <c r="O8" s="35"/>
    </row>
    <row r="9" spans="1:15" ht="18" customHeight="1">
      <c r="A9" s="40"/>
      <c r="B9" s="35"/>
      <c r="C9" s="37"/>
      <c r="D9" s="35"/>
      <c r="E9" s="35"/>
      <c r="F9" s="35"/>
      <c r="G9" s="35"/>
      <c r="I9" s="41" t="s">
        <v>303</v>
      </c>
      <c r="J9" s="35"/>
      <c r="K9" s="36" t="s">
        <v>304</v>
      </c>
      <c r="L9" s="35"/>
      <c r="M9" s="35"/>
      <c r="N9" s="35"/>
      <c r="O9" s="35"/>
    </row>
    <row r="10" spans="1:15" ht="18" customHeight="1">
      <c r="A10" s="42" t="s">
        <v>305</v>
      </c>
      <c r="B10" s="35"/>
      <c r="C10" s="37"/>
      <c r="D10" s="35"/>
      <c r="E10" s="35"/>
      <c r="F10" s="35"/>
      <c r="G10" s="35"/>
      <c r="I10" s="34"/>
      <c r="J10" s="35"/>
      <c r="K10" s="36" t="s">
        <v>306</v>
      </c>
      <c r="L10" s="35"/>
      <c r="M10" s="35"/>
      <c r="N10" s="35"/>
      <c r="O10" s="35"/>
    </row>
    <row r="11" spans="1:15" ht="18" customHeight="1">
      <c r="A11" s="43" t="s">
        <v>307</v>
      </c>
      <c r="B11" s="39" t="s">
        <v>301</v>
      </c>
      <c r="C11" s="36" t="s">
        <v>308</v>
      </c>
      <c r="D11" s="35">
        <v>5</v>
      </c>
      <c r="E11" s="35">
        <v>3</v>
      </c>
      <c r="F11" s="35"/>
      <c r="G11" s="35"/>
      <c r="I11" s="38" t="s">
        <v>309</v>
      </c>
      <c r="J11" s="39" t="s">
        <v>293</v>
      </c>
      <c r="K11" s="36" t="s">
        <v>310</v>
      </c>
      <c r="L11" s="35">
        <v>5</v>
      </c>
      <c r="M11" s="35">
        <v>3</v>
      </c>
      <c r="N11" s="35" t="s">
        <v>311</v>
      </c>
      <c r="O11" s="35"/>
    </row>
    <row r="12" spans="1:15" ht="18" customHeight="1">
      <c r="A12" s="40"/>
      <c r="B12" s="35"/>
      <c r="C12" s="37"/>
      <c r="D12" s="35"/>
      <c r="E12" s="35"/>
      <c r="F12" s="35"/>
      <c r="G12" s="35"/>
      <c r="I12" s="38" t="s">
        <v>312</v>
      </c>
      <c r="J12" s="39" t="s">
        <v>293</v>
      </c>
      <c r="K12" s="36" t="s">
        <v>313</v>
      </c>
      <c r="L12" s="35">
        <v>5</v>
      </c>
      <c r="M12" s="35">
        <v>3</v>
      </c>
      <c r="N12" s="35" t="s">
        <v>314</v>
      </c>
      <c r="O12" s="35"/>
    </row>
    <row r="13" spans="1:15" ht="18" customHeight="1">
      <c r="A13" s="44" t="s">
        <v>315</v>
      </c>
      <c r="B13" s="35"/>
      <c r="C13" s="73" t="s">
        <v>316</v>
      </c>
      <c r="D13" s="35"/>
      <c r="E13" s="35"/>
      <c r="F13" s="35"/>
      <c r="G13" s="35"/>
      <c r="I13" s="38" t="s">
        <v>317</v>
      </c>
      <c r="J13" s="39" t="s">
        <v>318</v>
      </c>
      <c r="K13" s="36" t="s">
        <v>319</v>
      </c>
      <c r="L13" s="35">
        <v>5</v>
      </c>
      <c r="M13" s="35">
        <v>3</v>
      </c>
      <c r="N13" s="35" t="s">
        <v>320</v>
      </c>
      <c r="O13" s="35"/>
    </row>
    <row r="14" spans="1:15" ht="18" customHeight="1">
      <c r="A14" s="42"/>
      <c r="B14" s="35"/>
      <c r="C14" s="73"/>
      <c r="D14" s="35"/>
      <c r="E14" s="35"/>
      <c r="F14" s="35"/>
      <c r="G14" s="35"/>
      <c r="I14" s="40"/>
      <c r="J14" s="35"/>
      <c r="K14" s="37"/>
      <c r="L14" s="35"/>
      <c r="M14" s="35"/>
      <c r="N14" s="35"/>
      <c r="O14" s="35"/>
    </row>
    <row r="15" spans="1:15" ht="18" customHeight="1">
      <c r="A15" s="43" t="s">
        <v>321</v>
      </c>
      <c r="B15" s="35"/>
      <c r="C15" s="36" t="s">
        <v>322</v>
      </c>
      <c r="D15" s="35"/>
      <c r="E15" s="35"/>
      <c r="F15" s="35"/>
      <c r="G15" s="35"/>
      <c r="I15" s="34" t="s">
        <v>323</v>
      </c>
      <c r="J15" s="35"/>
      <c r="K15" s="36" t="s">
        <v>324</v>
      </c>
      <c r="L15" s="35"/>
      <c r="M15" s="35"/>
      <c r="N15" s="35"/>
      <c r="O15" s="35"/>
    </row>
    <row r="16" spans="1:15" ht="18" customHeight="1">
      <c r="A16" s="40"/>
      <c r="B16" s="39"/>
      <c r="C16" s="37" t="s">
        <v>325</v>
      </c>
      <c r="D16" s="35">
        <v>10</v>
      </c>
      <c r="E16" s="35">
        <v>8.5</v>
      </c>
      <c r="F16" s="35"/>
      <c r="G16" s="35"/>
      <c r="I16" s="34"/>
      <c r="J16" s="35"/>
      <c r="K16" s="37"/>
      <c r="L16" s="35"/>
      <c r="M16" s="35"/>
      <c r="N16" s="35"/>
      <c r="O16" s="35"/>
    </row>
    <row r="17" spans="1:15" ht="18" customHeight="1">
      <c r="A17" s="40"/>
      <c r="B17" s="39" t="s">
        <v>326</v>
      </c>
      <c r="C17" s="37" t="s">
        <v>327</v>
      </c>
      <c r="D17" s="35"/>
      <c r="E17" s="35"/>
      <c r="F17" s="35"/>
      <c r="G17" s="35"/>
      <c r="I17" s="38" t="s">
        <v>328</v>
      </c>
      <c r="J17" s="39" t="s">
        <v>297</v>
      </c>
      <c r="K17" s="36" t="s">
        <v>329</v>
      </c>
      <c r="L17" s="35">
        <v>5</v>
      </c>
      <c r="M17" s="35">
        <v>3</v>
      </c>
      <c r="N17" s="35" t="s">
        <v>330</v>
      </c>
      <c r="O17" s="35"/>
    </row>
    <row r="18" spans="1:15" ht="18" customHeight="1">
      <c r="A18" s="40"/>
      <c r="B18" s="39" t="s">
        <v>331</v>
      </c>
      <c r="C18" s="37" t="s">
        <v>332</v>
      </c>
      <c r="D18" s="35"/>
      <c r="E18" s="35"/>
      <c r="F18" s="35"/>
      <c r="G18" s="35" t="s">
        <v>333</v>
      </c>
      <c r="I18" s="38" t="s">
        <v>334</v>
      </c>
      <c r="J18" s="39" t="s">
        <v>335</v>
      </c>
      <c r="K18" s="36" t="s">
        <v>336</v>
      </c>
      <c r="L18" s="35">
        <v>5</v>
      </c>
      <c r="M18" s="35">
        <v>3</v>
      </c>
      <c r="N18" s="35" t="s">
        <v>337</v>
      </c>
      <c r="O18" s="35"/>
    </row>
    <row r="19" spans="1:15" ht="18" customHeight="1">
      <c r="A19" s="40"/>
      <c r="B19" s="39" t="s">
        <v>338</v>
      </c>
      <c r="C19" s="37" t="s">
        <v>339</v>
      </c>
      <c r="D19" s="35"/>
      <c r="E19" s="35"/>
      <c r="F19" s="35"/>
      <c r="G19" s="35" t="s">
        <v>340</v>
      </c>
      <c r="I19" s="38" t="s">
        <v>341</v>
      </c>
      <c r="J19" s="39" t="s">
        <v>342</v>
      </c>
      <c r="K19" s="36" t="s">
        <v>343</v>
      </c>
      <c r="L19" s="35">
        <v>5</v>
      </c>
      <c r="M19" s="35">
        <v>3</v>
      </c>
      <c r="N19" s="35"/>
      <c r="O19" s="35"/>
    </row>
    <row r="20" spans="1:15" ht="18" customHeight="1">
      <c r="A20" s="40"/>
      <c r="B20" s="39" t="s">
        <v>344</v>
      </c>
      <c r="C20" s="37" t="s">
        <v>345</v>
      </c>
      <c r="D20" s="35">
        <v>5</v>
      </c>
      <c r="E20" s="35">
        <v>3</v>
      </c>
      <c r="F20" s="35" t="s">
        <v>346</v>
      </c>
      <c r="G20" s="35"/>
      <c r="I20" s="38" t="s">
        <v>347</v>
      </c>
      <c r="J20" s="39" t="s">
        <v>342</v>
      </c>
      <c r="K20" s="36" t="s">
        <v>348</v>
      </c>
      <c r="L20" s="35">
        <v>5</v>
      </c>
      <c r="M20" s="35">
        <v>3</v>
      </c>
      <c r="N20" s="35" t="s">
        <v>349</v>
      </c>
      <c r="O20" s="35"/>
    </row>
    <row r="21" spans="1:15" ht="18" customHeight="1">
      <c r="A21" s="40"/>
      <c r="B21" s="35"/>
      <c r="C21" s="37"/>
      <c r="D21" s="35"/>
      <c r="E21" s="35"/>
      <c r="F21" s="35"/>
      <c r="G21" s="35"/>
      <c r="I21" s="45"/>
      <c r="J21" s="35"/>
      <c r="K21" s="37"/>
      <c r="L21" s="35"/>
      <c r="M21" s="35"/>
      <c r="N21" s="35"/>
      <c r="O21" s="35"/>
    </row>
    <row r="22" spans="1:15" ht="18" customHeight="1">
      <c r="A22" s="38" t="s">
        <v>350</v>
      </c>
      <c r="B22" s="39" t="s">
        <v>297</v>
      </c>
      <c r="C22" s="36" t="s">
        <v>351</v>
      </c>
      <c r="D22" s="35">
        <v>5</v>
      </c>
      <c r="E22" s="35">
        <v>3</v>
      </c>
      <c r="F22" s="35"/>
      <c r="G22" s="35"/>
      <c r="I22" s="45"/>
      <c r="J22" s="35"/>
      <c r="K22" s="36" t="s">
        <v>352</v>
      </c>
      <c r="L22" s="35"/>
      <c r="M22" s="35"/>
      <c r="N22" s="35"/>
      <c r="O22" s="35"/>
    </row>
    <row r="23" spans="1:15" ht="18" customHeight="1">
      <c r="A23" s="45"/>
      <c r="B23" s="35"/>
      <c r="C23" s="37"/>
      <c r="D23" s="35"/>
      <c r="E23" s="35"/>
      <c r="F23" s="35"/>
      <c r="G23" s="35"/>
      <c r="I23" s="38" t="s">
        <v>353</v>
      </c>
      <c r="J23" s="39" t="s">
        <v>297</v>
      </c>
      <c r="K23" s="36" t="s">
        <v>354</v>
      </c>
      <c r="L23" s="35">
        <v>5</v>
      </c>
      <c r="M23" s="35">
        <v>4.3</v>
      </c>
      <c r="N23" s="35"/>
      <c r="O23" s="35"/>
    </row>
    <row r="24" spans="1:15" ht="18" customHeight="1">
      <c r="A24" s="38" t="s">
        <v>355</v>
      </c>
      <c r="B24" s="39"/>
      <c r="C24" s="36" t="s">
        <v>356</v>
      </c>
      <c r="D24" s="35">
        <v>5</v>
      </c>
      <c r="E24" s="35">
        <v>3</v>
      </c>
      <c r="F24" s="35"/>
      <c r="G24" s="35"/>
      <c r="I24" s="38" t="s">
        <v>357</v>
      </c>
      <c r="J24" s="39" t="s">
        <v>358</v>
      </c>
      <c r="K24" s="36" t="s">
        <v>359</v>
      </c>
      <c r="L24" s="35">
        <v>5</v>
      </c>
      <c r="M24" s="35">
        <v>3</v>
      </c>
      <c r="N24" s="35" t="s">
        <v>360</v>
      </c>
      <c r="O24" s="35"/>
    </row>
    <row r="25" spans="1:15" ht="18" customHeight="1">
      <c r="A25" s="40"/>
      <c r="B25" s="39" t="s">
        <v>361</v>
      </c>
      <c r="C25" s="37" t="s">
        <v>362</v>
      </c>
      <c r="D25" s="35"/>
      <c r="E25" s="35"/>
      <c r="F25" s="35"/>
      <c r="G25" s="35"/>
      <c r="I25" s="38" t="s">
        <v>363</v>
      </c>
      <c r="J25" s="35"/>
      <c r="K25" s="36" t="s">
        <v>364</v>
      </c>
      <c r="L25" s="35">
        <v>5</v>
      </c>
      <c r="M25" s="35"/>
      <c r="N25" s="35"/>
      <c r="O25" s="35"/>
    </row>
    <row r="26" spans="1:15" ht="18" customHeight="1">
      <c r="A26" s="40"/>
      <c r="B26" s="39" t="s">
        <v>365</v>
      </c>
      <c r="C26" s="37" t="s">
        <v>366</v>
      </c>
      <c r="D26" s="35"/>
      <c r="E26" s="35"/>
      <c r="F26" s="35" t="s">
        <v>349</v>
      </c>
      <c r="G26" s="35"/>
      <c r="I26" s="45"/>
      <c r="J26" s="39" t="s">
        <v>367</v>
      </c>
      <c r="K26" s="37" t="s">
        <v>368</v>
      </c>
      <c r="L26" s="35"/>
      <c r="M26" s="35">
        <v>3</v>
      </c>
      <c r="N26" s="35" t="s">
        <v>295</v>
      </c>
      <c r="O26" s="35"/>
    </row>
    <row r="27" spans="1:15" ht="18" customHeight="1">
      <c r="A27" s="40"/>
      <c r="B27" s="35"/>
      <c r="C27" s="37"/>
      <c r="D27" s="35"/>
      <c r="E27" s="35"/>
      <c r="F27" s="35"/>
      <c r="G27" s="35"/>
      <c r="I27" s="40"/>
      <c r="J27" s="39"/>
      <c r="K27" s="37" t="s">
        <v>369</v>
      </c>
      <c r="L27" s="35"/>
      <c r="M27" s="35">
        <v>4.3</v>
      </c>
      <c r="N27" s="35"/>
      <c r="O27" s="35"/>
    </row>
    <row r="28" spans="1:15" ht="18" customHeight="1">
      <c r="A28" s="41" t="s">
        <v>370</v>
      </c>
      <c r="B28" s="35"/>
      <c r="C28" s="36" t="s">
        <v>371</v>
      </c>
      <c r="D28" s="35"/>
      <c r="E28" s="35"/>
      <c r="F28" s="35"/>
      <c r="G28" s="35"/>
      <c r="I28" s="40"/>
      <c r="J28" s="39" t="s">
        <v>372</v>
      </c>
      <c r="K28" s="37" t="s">
        <v>373</v>
      </c>
      <c r="L28" s="35"/>
      <c r="M28" s="35"/>
      <c r="N28" s="35"/>
      <c r="O28" s="35"/>
    </row>
    <row r="29" spans="1:15" ht="18" customHeight="1">
      <c r="A29" s="41"/>
      <c r="B29" s="35"/>
      <c r="C29" s="36" t="s">
        <v>262</v>
      </c>
      <c r="D29" s="35"/>
      <c r="E29" s="35"/>
      <c r="F29" s="35"/>
      <c r="G29" s="35"/>
      <c r="I29" s="40"/>
      <c r="J29" s="39"/>
      <c r="K29" s="37"/>
      <c r="L29" s="35"/>
      <c r="M29" s="35"/>
      <c r="N29" s="35"/>
      <c r="O29" s="35"/>
    </row>
    <row r="30" spans="1:15" ht="18" customHeight="1">
      <c r="A30" s="34"/>
      <c r="B30" s="35"/>
      <c r="C30" s="36"/>
      <c r="D30" s="35"/>
      <c r="E30" s="35"/>
      <c r="F30" s="35"/>
      <c r="G30" s="35"/>
      <c r="I30" s="40"/>
      <c r="J30" s="39" t="s">
        <v>374</v>
      </c>
      <c r="K30" s="37" t="s">
        <v>375</v>
      </c>
      <c r="L30" s="35"/>
      <c r="M30" s="35"/>
      <c r="N30" s="35"/>
      <c r="O30" s="35"/>
    </row>
    <row r="31" spans="1:15" ht="18" customHeight="1">
      <c r="A31" s="38" t="s">
        <v>376</v>
      </c>
      <c r="B31" s="39" t="s">
        <v>297</v>
      </c>
      <c r="C31" s="36" t="s">
        <v>377</v>
      </c>
      <c r="D31" s="35">
        <v>5</v>
      </c>
      <c r="E31" s="35">
        <v>3</v>
      </c>
      <c r="F31" s="35" t="s">
        <v>349</v>
      </c>
      <c r="G31" s="35"/>
      <c r="I31" s="40"/>
      <c r="J31" s="35"/>
      <c r="K31" s="37"/>
      <c r="L31" s="35"/>
      <c r="M31" s="35"/>
      <c r="N31" s="35"/>
      <c r="O31" s="35"/>
    </row>
    <row r="32" spans="1:15" ht="18" customHeight="1">
      <c r="A32" s="38" t="s">
        <v>378</v>
      </c>
      <c r="B32" s="39" t="s">
        <v>297</v>
      </c>
      <c r="C32" s="36" t="s">
        <v>379</v>
      </c>
      <c r="D32" s="35">
        <v>5</v>
      </c>
      <c r="E32" s="35">
        <v>3</v>
      </c>
      <c r="F32" s="35" t="s">
        <v>349</v>
      </c>
      <c r="G32" s="35"/>
      <c r="I32" s="38" t="s">
        <v>380</v>
      </c>
      <c r="J32" s="35"/>
      <c r="K32" s="36" t="s">
        <v>381</v>
      </c>
      <c r="L32" s="35">
        <v>5</v>
      </c>
      <c r="M32" s="35">
        <v>3</v>
      </c>
      <c r="N32" s="35"/>
      <c r="O32" s="35"/>
    </row>
    <row r="33" spans="1:15" ht="18" customHeight="1">
      <c r="A33" s="38" t="s">
        <v>382</v>
      </c>
      <c r="B33" s="35"/>
      <c r="C33" s="36" t="s">
        <v>302</v>
      </c>
      <c r="D33" s="35">
        <v>5</v>
      </c>
      <c r="E33" s="35">
        <v>3</v>
      </c>
      <c r="F33" s="35" t="s">
        <v>349</v>
      </c>
      <c r="G33" s="35"/>
      <c r="I33" s="40"/>
      <c r="J33" s="39" t="s">
        <v>367</v>
      </c>
      <c r="K33" s="37" t="s">
        <v>383</v>
      </c>
      <c r="L33" s="35"/>
      <c r="M33" s="35"/>
      <c r="N33" s="35"/>
      <c r="O33" s="35"/>
    </row>
    <row r="34" spans="1:15" ht="18" customHeight="1">
      <c r="A34" s="40"/>
      <c r="B34" s="39" t="s">
        <v>384</v>
      </c>
      <c r="C34" s="37" t="s">
        <v>385</v>
      </c>
      <c r="D34" s="35"/>
      <c r="E34" s="35"/>
      <c r="F34" s="35"/>
      <c r="G34" s="35"/>
      <c r="I34" s="40"/>
      <c r="J34" s="39" t="s">
        <v>386</v>
      </c>
      <c r="K34" s="37" t="s">
        <v>366</v>
      </c>
      <c r="L34" s="35"/>
      <c r="M34" s="35"/>
      <c r="N34" s="35"/>
      <c r="O34" s="35"/>
    </row>
    <row r="35" spans="1:15" ht="18" customHeight="1">
      <c r="A35" s="40"/>
      <c r="B35" s="39" t="s">
        <v>365</v>
      </c>
      <c r="C35" s="37" t="s">
        <v>366</v>
      </c>
      <c r="D35" s="35"/>
      <c r="E35" s="35"/>
      <c r="F35" s="35"/>
      <c r="G35" s="35"/>
      <c r="I35" s="40"/>
      <c r="J35" s="35"/>
      <c r="K35" s="37"/>
      <c r="L35" s="35"/>
      <c r="M35" s="35"/>
      <c r="N35" s="35"/>
      <c r="O35" s="35"/>
    </row>
    <row r="36" spans="1:15" ht="18" customHeight="1">
      <c r="A36" s="40"/>
      <c r="B36" s="35"/>
      <c r="C36" s="37"/>
      <c r="D36" s="35"/>
      <c r="E36" s="35"/>
      <c r="F36" s="35"/>
      <c r="G36" s="35"/>
      <c r="I36" s="38" t="s">
        <v>387</v>
      </c>
      <c r="J36" s="39" t="s">
        <v>297</v>
      </c>
      <c r="K36" s="36" t="s">
        <v>388</v>
      </c>
      <c r="L36" s="35">
        <v>5</v>
      </c>
      <c r="M36" s="35">
        <v>3</v>
      </c>
      <c r="N36" s="35" t="s">
        <v>389</v>
      </c>
      <c r="O36" s="35"/>
    </row>
    <row r="37" spans="1:15" ht="18" customHeight="1">
      <c r="A37" s="41" t="s">
        <v>390</v>
      </c>
      <c r="B37" s="35"/>
      <c r="C37" s="36" t="s">
        <v>391</v>
      </c>
      <c r="D37" s="35"/>
      <c r="E37" s="35"/>
      <c r="F37" s="35"/>
      <c r="G37" s="35"/>
      <c r="I37" s="45"/>
      <c r="J37" s="35"/>
      <c r="K37" s="37"/>
      <c r="L37" s="35"/>
      <c r="M37" s="35"/>
      <c r="N37" s="35"/>
      <c r="O37" s="35"/>
    </row>
    <row r="38" spans="1:15" ht="18" customHeight="1">
      <c r="A38" s="34"/>
      <c r="B38" s="35"/>
      <c r="C38" s="36" t="s">
        <v>263</v>
      </c>
      <c r="D38" s="35"/>
      <c r="E38" s="35"/>
      <c r="F38" s="35"/>
      <c r="G38" s="35"/>
      <c r="I38" s="38" t="s">
        <v>392</v>
      </c>
      <c r="J38" s="35"/>
      <c r="K38" s="36" t="s">
        <v>302</v>
      </c>
      <c r="L38" s="35"/>
      <c r="M38" s="35"/>
      <c r="N38" s="35"/>
      <c r="O38" s="35"/>
    </row>
    <row r="39" spans="1:15" ht="18" customHeight="1">
      <c r="A39" s="40"/>
      <c r="B39" s="35"/>
      <c r="C39" s="36" t="s">
        <v>393</v>
      </c>
      <c r="D39" s="35"/>
      <c r="E39" s="35"/>
      <c r="F39" s="35"/>
      <c r="G39" s="35"/>
      <c r="I39" s="45"/>
      <c r="J39" s="39" t="s">
        <v>367</v>
      </c>
      <c r="K39" s="37" t="s">
        <v>394</v>
      </c>
      <c r="L39" s="35">
        <v>10</v>
      </c>
      <c r="M39" s="35">
        <v>6</v>
      </c>
      <c r="N39" s="35"/>
      <c r="O39" s="35"/>
    </row>
    <row r="40" spans="1:15" ht="18" customHeight="1">
      <c r="A40" s="38" t="s">
        <v>395</v>
      </c>
      <c r="B40" s="39" t="s">
        <v>297</v>
      </c>
      <c r="C40" s="36" t="s">
        <v>396</v>
      </c>
      <c r="D40" s="35">
        <v>5</v>
      </c>
      <c r="E40" s="35">
        <v>3</v>
      </c>
      <c r="F40" s="35" t="s">
        <v>397</v>
      </c>
      <c r="G40" s="35"/>
      <c r="I40" s="45"/>
      <c r="J40" s="39"/>
      <c r="K40" s="37"/>
      <c r="L40" s="35"/>
      <c r="M40" s="35"/>
      <c r="N40" s="35"/>
      <c r="O40" s="35"/>
    </row>
    <row r="41" spans="1:15" ht="18" customHeight="1">
      <c r="A41" s="38" t="s">
        <v>398</v>
      </c>
      <c r="B41" s="39" t="s">
        <v>399</v>
      </c>
      <c r="C41" s="36" t="s">
        <v>364</v>
      </c>
      <c r="D41" s="35">
        <v>5</v>
      </c>
      <c r="E41" s="35">
        <v>3</v>
      </c>
      <c r="F41" s="35" t="s">
        <v>349</v>
      </c>
      <c r="G41" s="35"/>
      <c r="I41" s="45"/>
      <c r="J41" s="35"/>
      <c r="K41" s="37" t="s">
        <v>400</v>
      </c>
      <c r="L41" s="35">
        <v>5</v>
      </c>
      <c r="M41" s="35">
        <v>3</v>
      </c>
      <c r="N41" s="35"/>
      <c r="O41" s="35"/>
    </row>
    <row r="42" spans="1:15" ht="18" customHeight="1">
      <c r="A42" s="38"/>
      <c r="B42" s="39"/>
      <c r="C42" s="37"/>
      <c r="D42" s="35"/>
      <c r="E42" s="35"/>
      <c r="F42" s="35"/>
      <c r="G42" s="35"/>
      <c r="I42" s="45"/>
      <c r="J42" s="39" t="s">
        <v>401</v>
      </c>
      <c r="K42" s="37" t="s">
        <v>402</v>
      </c>
      <c r="L42" s="35"/>
      <c r="M42" s="35"/>
      <c r="N42" s="35" t="s">
        <v>349</v>
      </c>
      <c r="O42" s="35"/>
    </row>
    <row r="43" spans="1:15" ht="18" customHeight="1">
      <c r="A43" s="45"/>
      <c r="B43" s="35"/>
      <c r="C43" s="36" t="s">
        <v>403</v>
      </c>
      <c r="D43" s="35"/>
      <c r="E43" s="35"/>
      <c r="F43" s="35"/>
      <c r="G43" s="35"/>
      <c r="I43" s="45"/>
      <c r="J43" s="39" t="s">
        <v>404</v>
      </c>
      <c r="K43" s="37" t="s">
        <v>405</v>
      </c>
      <c r="L43" s="35"/>
      <c r="M43" s="35"/>
      <c r="N43" s="35"/>
      <c r="O43" s="35"/>
    </row>
    <row r="44" spans="1:15" ht="18" customHeight="1">
      <c r="A44" s="38" t="s">
        <v>406</v>
      </c>
      <c r="B44" s="39" t="s">
        <v>297</v>
      </c>
      <c r="C44" s="36" t="s">
        <v>89</v>
      </c>
      <c r="D44" s="35">
        <v>5</v>
      </c>
      <c r="E44" s="35">
        <v>3</v>
      </c>
      <c r="F44" s="46" t="s">
        <v>407</v>
      </c>
      <c r="G44" s="35"/>
      <c r="I44" s="45"/>
      <c r="J44" s="35"/>
      <c r="K44" s="37"/>
      <c r="L44" s="35"/>
      <c r="M44" s="35"/>
      <c r="N44" s="35"/>
      <c r="O44" s="35"/>
    </row>
    <row r="45" spans="1:15" ht="27">
      <c r="A45" s="38" t="s">
        <v>408</v>
      </c>
      <c r="B45" s="39" t="s">
        <v>399</v>
      </c>
      <c r="C45" s="36" t="s">
        <v>364</v>
      </c>
      <c r="D45" s="35">
        <v>5</v>
      </c>
      <c r="E45" s="35">
        <v>3</v>
      </c>
      <c r="F45" s="46" t="s">
        <v>330</v>
      </c>
      <c r="G45" s="35"/>
      <c r="I45" s="34" t="s">
        <v>409</v>
      </c>
      <c r="J45" s="35"/>
      <c r="K45" s="36" t="s">
        <v>410</v>
      </c>
      <c r="L45" s="35"/>
      <c r="M45" s="35"/>
      <c r="N45" s="35"/>
      <c r="O45" s="35"/>
    </row>
    <row r="46" spans="1:15" ht="18" customHeight="1">
      <c r="A46" s="40"/>
      <c r="B46" s="35"/>
      <c r="C46" s="37"/>
      <c r="D46" s="35"/>
      <c r="E46" s="35"/>
      <c r="F46" s="35"/>
      <c r="G46" s="35"/>
      <c r="I46" s="38" t="s">
        <v>411</v>
      </c>
      <c r="J46" s="39" t="s">
        <v>335</v>
      </c>
      <c r="K46" s="36" t="s">
        <v>412</v>
      </c>
      <c r="L46" s="35">
        <v>10</v>
      </c>
      <c r="M46" s="35">
        <v>8.5</v>
      </c>
      <c r="N46" s="35"/>
      <c r="O46" s="35"/>
    </row>
    <row r="47" spans="1:15" ht="18" customHeight="1">
      <c r="A47" s="41" t="s">
        <v>413</v>
      </c>
      <c r="B47" s="35"/>
      <c r="C47" s="36" t="s">
        <v>414</v>
      </c>
      <c r="D47" s="35"/>
      <c r="E47" s="35"/>
      <c r="F47" s="35"/>
      <c r="G47" s="35"/>
      <c r="I47" s="45"/>
      <c r="J47" s="35"/>
      <c r="K47" s="37"/>
      <c r="L47" s="35"/>
      <c r="M47" s="35"/>
      <c r="N47" s="35"/>
      <c r="O47" s="35"/>
    </row>
    <row r="48" spans="1:15" ht="18" customHeight="1">
      <c r="A48" s="34"/>
      <c r="B48" s="35"/>
      <c r="C48" s="36" t="s">
        <v>264</v>
      </c>
      <c r="D48" s="35"/>
      <c r="E48" s="35"/>
      <c r="F48" s="35"/>
      <c r="G48" s="35"/>
      <c r="I48" s="38"/>
      <c r="J48" s="35"/>
      <c r="K48" s="36" t="s">
        <v>415</v>
      </c>
      <c r="L48" s="35"/>
      <c r="M48" s="35"/>
      <c r="N48" s="35"/>
      <c r="O48" s="35"/>
    </row>
    <row r="49" spans="1:15" ht="18" customHeight="1">
      <c r="A49" s="38" t="s">
        <v>416</v>
      </c>
      <c r="B49" s="39" t="s">
        <v>358</v>
      </c>
      <c r="C49" s="36" t="s">
        <v>417</v>
      </c>
      <c r="D49" s="35">
        <v>5</v>
      </c>
      <c r="E49" s="35">
        <v>3</v>
      </c>
      <c r="F49" s="35" t="s">
        <v>349</v>
      </c>
      <c r="G49" s="35"/>
      <c r="I49" s="38" t="s">
        <v>418</v>
      </c>
      <c r="J49" s="39" t="s">
        <v>297</v>
      </c>
      <c r="K49" s="36" t="s">
        <v>419</v>
      </c>
      <c r="L49" s="35">
        <v>10</v>
      </c>
      <c r="M49" s="35">
        <v>8.5</v>
      </c>
      <c r="N49" s="35"/>
      <c r="O49" s="35"/>
    </row>
    <row r="50" spans="1:15" ht="18" customHeight="1">
      <c r="A50" s="38"/>
      <c r="B50" s="39"/>
      <c r="C50" s="37"/>
      <c r="D50" s="35"/>
      <c r="E50" s="35"/>
      <c r="F50" s="35"/>
      <c r="G50" s="35"/>
      <c r="I50" s="38" t="s">
        <v>420</v>
      </c>
      <c r="J50" s="39" t="s">
        <v>297</v>
      </c>
      <c r="K50" s="36" t="s">
        <v>421</v>
      </c>
      <c r="L50" s="35">
        <v>10</v>
      </c>
      <c r="M50" s="35">
        <v>8.5</v>
      </c>
      <c r="N50" s="35"/>
      <c r="O50" s="35"/>
    </row>
    <row r="51" spans="1:15" ht="18" customHeight="1">
      <c r="A51" s="38" t="s">
        <v>422</v>
      </c>
      <c r="B51" s="35"/>
      <c r="C51" s="36" t="s">
        <v>302</v>
      </c>
      <c r="D51" s="35">
        <v>5</v>
      </c>
      <c r="E51" s="35"/>
      <c r="F51" s="35"/>
      <c r="G51" s="35"/>
      <c r="I51" s="38" t="s">
        <v>423</v>
      </c>
      <c r="J51" s="35"/>
      <c r="K51" s="36" t="s">
        <v>364</v>
      </c>
      <c r="L51" s="35"/>
      <c r="M51" s="35"/>
      <c r="N51" s="35"/>
      <c r="O51" s="35"/>
    </row>
    <row r="52" spans="1:15" ht="18" customHeight="1">
      <c r="A52" s="40"/>
      <c r="B52" s="39" t="s">
        <v>367</v>
      </c>
      <c r="C52" s="37" t="s">
        <v>424</v>
      </c>
      <c r="D52" s="35"/>
      <c r="E52" s="35">
        <v>2.5</v>
      </c>
      <c r="F52" s="35" t="s">
        <v>295</v>
      </c>
      <c r="G52" s="35"/>
      <c r="I52" s="38"/>
      <c r="J52" s="39" t="s">
        <v>367</v>
      </c>
      <c r="K52" s="37" t="s">
        <v>425</v>
      </c>
      <c r="L52" s="35">
        <v>10</v>
      </c>
      <c r="M52" s="35">
        <v>6</v>
      </c>
      <c r="N52" s="35"/>
      <c r="O52" s="35"/>
    </row>
    <row r="53" spans="1:15" ht="18" customHeight="1">
      <c r="A53" s="47"/>
      <c r="B53" s="48" t="s">
        <v>365</v>
      </c>
      <c r="C53" s="49" t="s">
        <v>366</v>
      </c>
      <c r="D53" s="32"/>
      <c r="E53" s="32">
        <v>3</v>
      </c>
      <c r="F53" s="32" t="s">
        <v>349</v>
      </c>
      <c r="G53" s="32"/>
      <c r="I53" s="50"/>
      <c r="J53" s="48" t="s">
        <v>365</v>
      </c>
      <c r="K53" s="49" t="s">
        <v>426</v>
      </c>
      <c r="L53" s="32">
        <v>10</v>
      </c>
      <c r="M53" s="32">
        <v>8.5</v>
      </c>
      <c r="N53" s="32"/>
      <c r="O53" s="32"/>
    </row>
    <row r="54" ht="18" customHeight="1"/>
    <row r="55" ht="18" customHeight="1"/>
    <row r="56" ht="18" customHeight="1"/>
    <row r="57" ht="18" customHeight="1"/>
    <row r="58" spans="1:15" ht="18" customHeight="1">
      <c r="A58" s="29" t="s">
        <v>280</v>
      </c>
      <c r="B58" s="29" t="s">
        <v>281</v>
      </c>
      <c r="C58" s="30" t="s">
        <v>282</v>
      </c>
      <c r="D58" s="31" t="s">
        <v>283</v>
      </c>
      <c r="E58" s="31"/>
      <c r="F58" s="31"/>
      <c r="G58" s="31"/>
      <c r="I58" s="29" t="s">
        <v>280</v>
      </c>
      <c r="J58" s="29" t="s">
        <v>281</v>
      </c>
      <c r="K58" s="30" t="s">
        <v>282</v>
      </c>
      <c r="L58" s="31" t="s">
        <v>283</v>
      </c>
      <c r="M58" s="31"/>
      <c r="N58" s="31"/>
      <c r="O58" s="31"/>
    </row>
    <row r="59" spans="1:15" ht="18" customHeight="1">
      <c r="A59" s="32"/>
      <c r="B59" s="32" t="s">
        <v>284</v>
      </c>
      <c r="C59" s="33"/>
      <c r="D59" s="32" t="s">
        <v>285</v>
      </c>
      <c r="E59" s="32" t="s">
        <v>286</v>
      </c>
      <c r="F59" s="32" t="s">
        <v>287</v>
      </c>
      <c r="G59" s="32" t="s">
        <v>288</v>
      </c>
      <c r="I59" s="32"/>
      <c r="J59" s="32" t="s">
        <v>284</v>
      </c>
      <c r="K59" s="33"/>
      <c r="L59" s="32" t="s">
        <v>285</v>
      </c>
      <c r="M59" s="32" t="s">
        <v>286</v>
      </c>
      <c r="N59" s="32" t="s">
        <v>287</v>
      </c>
      <c r="O59" s="32" t="s">
        <v>288</v>
      </c>
    </row>
    <row r="60" spans="1:15" ht="18" customHeight="1">
      <c r="A60" s="38" t="s">
        <v>427</v>
      </c>
      <c r="B60" s="39" t="s">
        <v>297</v>
      </c>
      <c r="C60" s="36" t="s">
        <v>388</v>
      </c>
      <c r="D60" s="35">
        <v>10</v>
      </c>
      <c r="E60" s="35">
        <v>6</v>
      </c>
      <c r="F60" s="35"/>
      <c r="G60" s="35"/>
      <c r="I60" s="45"/>
      <c r="J60" s="35"/>
      <c r="K60" s="37" t="s">
        <v>405</v>
      </c>
      <c r="L60" s="35">
        <v>15</v>
      </c>
      <c r="M60" s="35">
        <v>9</v>
      </c>
      <c r="N60" s="35"/>
      <c r="O60" s="35"/>
    </row>
    <row r="61" spans="1:15" ht="18" customHeight="1">
      <c r="A61" s="45"/>
      <c r="B61" s="35"/>
      <c r="C61" s="37"/>
      <c r="D61" s="35"/>
      <c r="E61" s="35"/>
      <c r="F61" s="35"/>
      <c r="G61" s="35"/>
      <c r="I61" s="45"/>
      <c r="J61" s="39" t="s">
        <v>367</v>
      </c>
      <c r="K61" s="37" t="s">
        <v>428</v>
      </c>
      <c r="L61" s="35"/>
      <c r="M61" s="35"/>
      <c r="N61" s="35" t="s">
        <v>429</v>
      </c>
      <c r="O61" s="35"/>
    </row>
    <row r="62" spans="1:15" ht="18" customHeight="1">
      <c r="A62" s="38" t="s">
        <v>430</v>
      </c>
      <c r="B62" s="39" t="s">
        <v>297</v>
      </c>
      <c r="C62" s="36" t="s">
        <v>431</v>
      </c>
      <c r="D62" s="35">
        <v>12.5</v>
      </c>
      <c r="E62" s="35">
        <v>10.6</v>
      </c>
      <c r="F62" s="35"/>
      <c r="G62" s="35"/>
      <c r="I62" s="45"/>
      <c r="J62" s="39"/>
      <c r="K62" s="37" t="s">
        <v>375</v>
      </c>
      <c r="L62" s="35"/>
      <c r="M62" s="35"/>
      <c r="N62" s="35"/>
      <c r="O62" s="35"/>
    </row>
    <row r="63" spans="1:15" ht="18" customHeight="1">
      <c r="A63" s="38" t="s">
        <v>432</v>
      </c>
      <c r="B63" s="35"/>
      <c r="C63" s="36" t="s">
        <v>433</v>
      </c>
      <c r="D63" s="35"/>
      <c r="E63" s="35"/>
      <c r="F63" s="35"/>
      <c r="G63" s="35"/>
      <c r="I63" s="45"/>
      <c r="J63" s="39" t="s">
        <v>372</v>
      </c>
      <c r="K63" s="37" t="s">
        <v>434</v>
      </c>
      <c r="L63" s="35"/>
      <c r="M63" s="35"/>
      <c r="N63" s="35" t="s">
        <v>320</v>
      </c>
      <c r="O63" s="35"/>
    </row>
    <row r="64" spans="1:15" ht="18" customHeight="1">
      <c r="A64" s="45"/>
      <c r="B64" s="39" t="s">
        <v>435</v>
      </c>
      <c r="C64" s="37" t="s">
        <v>436</v>
      </c>
      <c r="D64" s="35">
        <v>20</v>
      </c>
      <c r="E64" s="35">
        <v>12</v>
      </c>
      <c r="F64" s="35"/>
      <c r="G64" s="35"/>
      <c r="I64" s="45"/>
      <c r="J64" s="39" t="s">
        <v>437</v>
      </c>
      <c r="K64" s="37" t="s">
        <v>438</v>
      </c>
      <c r="L64" s="35"/>
      <c r="M64" s="35"/>
      <c r="N64" s="35"/>
      <c r="O64" s="35"/>
    </row>
    <row r="65" spans="1:15" ht="18" customHeight="1">
      <c r="A65" s="45"/>
      <c r="B65" s="35"/>
      <c r="C65" s="37" t="s">
        <v>439</v>
      </c>
      <c r="D65" s="35"/>
      <c r="E65" s="35"/>
      <c r="F65" s="35"/>
      <c r="G65" s="35"/>
      <c r="I65" s="45"/>
      <c r="J65" s="39" t="s">
        <v>440</v>
      </c>
      <c r="K65" s="37" t="s">
        <v>441</v>
      </c>
      <c r="L65" s="35"/>
      <c r="M65" s="35"/>
      <c r="N65" s="35"/>
      <c r="O65" s="35"/>
    </row>
    <row r="66" spans="1:15" ht="18" customHeight="1">
      <c r="A66" s="45"/>
      <c r="B66" s="39" t="s">
        <v>367</v>
      </c>
      <c r="C66" s="37" t="s">
        <v>442</v>
      </c>
      <c r="D66" s="35">
        <v>10</v>
      </c>
      <c r="E66" s="35">
        <v>6</v>
      </c>
      <c r="F66" s="35"/>
      <c r="G66" s="35"/>
      <c r="I66" s="45"/>
      <c r="J66" s="39" t="s">
        <v>365</v>
      </c>
      <c r="K66" s="37" t="s">
        <v>443</v>
      </c>
      <c r="L66" s="35"/>
      <c r="M66" s="35"/>
      <c r="N66" s="35"/>
      <c r="O66" s="35"/>
    </row>
    <row r="67" spans="1:15" ht="18" customHeight="1">
      <c r="A67" s="45"/>
      <c r="B67" s="39" t="s">
        <v>365</v>
      </c>
      <c r="C67" s="37" t="s">
        <v>426</v>
      </c>
      <c r="D67" s="35">
        <v>10</v>
      </c>
      <c r="E67" s="35">
        <v>6</v>
      </c>
      <c r="F67" s="35"/>
      <c r="G67" s="35"/>
      <c r="I67" s="40"/>
      <c r="J67" s="35"/>
      <c r="K67" s="37"/>
      <c r="L67" s="35"/>
      <c r="M67" s="35"/>
      <c r="N67" s="35"/>
      <c r="O67" s="35"/>
    </row>
    <row r="68" spans="1:15" ht="18" customHeight="1">
      <c r="A68" s="45"/>
      <c r="B68" s="35"/>
      <c r="C68" s="37"/>
      <c r="D68" s="35"/>
      <c r="E68" s="35"/>
      <c r="F68" s="35"/>
      <c r="G68" s="35"/>
      <c r="I68" s="41" t="s">
        <v>444</v>
      </c>
      <c r="J68" s="35"/>
      <c r="K68" s="36" t="s">
        <v>445</v>
      </c>
      <c r="L68" s="35"/>
      <c r="M68" s="35"/>
      <c r="N68" s="35"/>
      <c r="O68" s="35"/>
    </row>
    <row r="69" spans="1:15" ht="18" customHeight="1">
      <c r="A69" s="38" t="s">
        <v>446</v>
      </c>
      <c r="B69" s="35"/>
      <c r="C69" s="36" t="s">
        <v>447</v>
      </c>
      <c r="D69" s="35"/>
      <c r="E69" s="35"/>
      <c r="F69" s="35"/>
      <c r="G69" s="35"/>
      <c r="I69" s="34"/>
      <c r="J69" s="35"/>
      <c r="K69" s="36" t="s">
        <v>265</v>
      </c>
      <c r="L69" s="35"/>
      <c r="M69" s="35"/>
      <c r="N69" s="35"/>
      <c r="O69" s="35"/>
    </row>
    <row r="70" spans="1:15" ht="18" customHeight="1">
      <c r="A70" s="45"/>
      <c r="B70" s="39" t="s">
        <v>448</v>
      </c>
      <c r="C70" s="37" t="s">
        <v>449</v>
      </c>
      <c r="D70" s="35">
        <v>12.5</v>
      </c>
      <c r="E70" s="35">
        <v>10.6</v>
      </c>
      <c r="F70" s="35"/>
      <c r="G70" s="35"/>
      <c r="I70" s="38" t="s">
        <v>450</v>
      </c>
      <c r="J70" s="39" t="s">
        <v>451</v>
      </c>
      <c r="K70" s="36" t="s">
        <v>452</v>
      </c>
      <c r="L70" s="35" t="s">
        <v>453</v>
      </c>
      <c r="M70" s="35" t="s">
        <v>453</v>
      </c>
      <c r="N70" s="35"/>
      <c r="O70" s="35"/>
    </row>
    <row r="71" spans="1:15" ht="18" customHeight="1">
      <c r="A71" s="45"/>
      <c r="B71" s="39" t="s">
        <v>454</v>
      </c>
      <c r="C71" s="37" t="s">
        <v>439</v>
      </c>
      <c r="D71" s="35">
        <v>10</v>
      </c>
      <c r="E71" s="35">
        <v>6</v>
      </c>
      <c r="F71" s="35"/>
      <c r="G71" s="35"/>
      <c r="I71" s="38"/>
      <c r="J71" s="39"/>
      <c r="K71" s="36"/>
      <c r="L71" s="35"/>
      <c r="M71" s="35"/>
      <c r="N71" s="35"/>
      <c r="O71" s="35"/>
    </row>
    <row r="72" spans="1:15" ht="18" customHeight="1">
      <c r="A72" s="45"/>
      <c r="B72" s="35"/>
      <c r="C72" s="37"/>
      <c r="D72" s="35"/>
      <c r="E72" s="35"/>
      <c r="F72" s="35"/>
      <c r="G72" s="35"/>
      <c r="I72" s="38"/>
      <c r="J72" s="39"/>
      <c r="K72" s="37"/>
      <c r="L72" s="35"/>
      <c r="M72" s="35"/>
      <c r="N72" s="35"/>
      <c r="O72" s="35"/>
    </row>
    <row r="73" spans="1:15" ht="18" customHeight="1">
      <c r="A73" s="41" t="s">
        <v>455</v>
      </c>
      <c r="B73" s="35"/>
      <c r="C73" s="36" t="s">
        <v>456</v>
      </c>
      <c r="D73" s="35"/>
      <c r="E73" s="35"/>
      <c r="F73" s="35"/>
      <c r="G73" s="35"/>
      <c r="I73" s="51" t="s">
        <v>457</v>
      </c>
      <c r="J73" s="35"/>
      <c r="K73" s="36" t="s">
        <v>458</v>
      </c>
      <c r="L73" s="35"/>
      <c r="M73" s="35"/>
      <c r="N73" s="35"/>
      <c r="O73" s="35"/>
    </row>
    <row r="74" spans="1:15" ht="18" customHeight="1">
      <c r="A74" s="41"/>
      <c r="B74" s="35"/>
      <c r="C74" s="36" t="s">
        <v>459</v>
      </c>
      <c r="D74" s="35"/>
      <c r="E74" s="35"/>
      <c r="F74" s="35"/>
      <c r="G74" s="35"/>
      <c r="I74" s="51"/>
      <c r="J74" s="35"/>
      <c r="K74" s="36" t="s">
        <v>460</v>
      </c>
      <c r="L74" s="35"/>
      <c r="M74" s="35"/>
      <c r="N74" s="35"/>
      <c r="O74" s="35"/>
    </row>
    <row r="75" spans="1:15" ht="18" customHeight="1">
      <c r="A75" s="41"/>
      <c r="B75" s="35"/>
      <c r="C75" s="36" t="s">
        <v>266</v>
      </c>
      <c r="D75" s="35"/>
      <c r="E75" s="35"/>
      <c r="F75" s="35"/>
      <c r="G75" s="35"/>
      <c r="I75" s="51"/>
      <c r="J75" s="35"/>
      <c r="K75" s="36" t="s">
        <v>461</v>
      </c>
      <c r="L75" s="35"/>
      <c r="M75" s="35"/>
      <c r="N75" s="35"/>
      <c r="O75" s="35"/>
    </row>
    <row r="76" spans="1:15" ht="18" customHeight="1">
      <c r="A76" s="34"/>
      <c r="B76" s="35"/>
      <c r="C76" s="36"/>
      <c r="D76" s="35"/>
      <c r="E76" s="35"/>
      <c r="F76" s="35"/>
      <c r="G76" s="35"/>
      <c r="I76" s="45"/>
      <c r="J76" s="35"/>
      <c r="K76" s="36" t="s">
        <v>267</v>
      </c>
      <c r="L76" s="35"/>
      <c r="M76" s="35"/>
      <c r="N76" s="35"/>
      <c r="O76" s="35"/>
    </row>
    <row r="77" spans="1:15" ht="18" customHeight="1">
      <c r="A77" s="38" t="s">
        <v>462</v>
      </c>
      <c r="B77" s="39" t="s">
        <v>463</v>
      </c>
      <c r="C77" s="36" t="s">
        <v>464</v>
      </c>
      <c r="D77" s="35">
        <v>15</v>
      </c>
      <c r="E77" s="35">
        <v>9</v>
      </c>
      <c r="F77" s="35"/>
      <c r="G77" s="35"/>
      <c r="I77" s="38" t="s">
        <v>465</v>
      </c>
      <c r="J77" s="35"/>
      <c r="K77" s="36" t="s">
        <v>466</v>
      </c>
      <c r="L77" s="35"/>
      <c r="M77" s="35"/>
      <c r="N77" s="35"/>
      <c r="O77" s="35"/>
    </row>
    <row r="78" spans="1:15" ht="18" customHeight="1">
      <c r="A78" s="45"/>
      <c r="B78" s="35"/>
      <c r="C78" s="37"/>
      <c r="D78" s="35"/>
      <c r="E78" s="35"/>
      <c r="F78" s="35"/>
      <c r="G78" s="35"/>
      <c r="I78" s="45"/>
      <c r="J78" s="39" t="s">
        <v>467</v>
      </c>
      <c r="K78" s="37" t="s">
        <v>468</v>
      </c>
      <c r="L78" s="35">
        <v>20</v>
      </c>
      <c r="M78" s="35">
        <v>12</v>
      </c>
      <c r="N78" s="35"/>
      <c r="O78" s="35"/>
    </row>
    <row r="79" spans="1:15" ht="18" customHeight="1">
      <c r="A79" s="45"/>
      <c r="B79" s="35"/>
      <c r="C79" s="36" t="s">
        <v>352</v>
      </c>
      <c r="D79" s="35"/>
      <c r="E79" s="35"/>
      <c r="F79" s="35"/>
      <c r="G79" s="35"/>
      <c r="I79" s="45"/>
      <c r="J79" s="39" t="s">
        <v>469</v>
      </c>
      <c r="K79" s="37" t="s">
        <v>439</v>
      </c>
      <c r="L79" s="35">
        <v>15</v>
      </c>
      <c r="M79" s="35">
        <v>12.8</v>
      </c>
      <c r="N79" s="35"/>
      <c r="O79" s="35"/>
    </row>
    <row r="80" spans="1:15" ht="18" customHeight="1">
      <c r="A80" s="38" t="s">
        <v>470</v>
      </c>
      <c r="B80" s="39" t="s">
        <v>297</v>
      </c>
      <c r="C80" s="36" t="s">
        <v>354</v>
      </c>
      <c r="D80" s="35">
        <v>15</v>
      </c>
      <c r="E80" s="35">
        <v>9</v>
      </c>
      <c r="F80" s="35"/>
      <c r="G80" s="35"/>
      <c r="I80" s="45"/>
      <c r="J80" s="35"/>
      <c r="K80" s="37"/>
      <c r="L80" s="35"/>
      <c r="M80" s="35"/>
      <c r="N80" s="35"/>
      <c r="O80" s="35"/>
    </row>
    <row r="81" spans="1:15" ht="18" customHeight="1">
      <c r="A81" s="38" t="s">
        <v>471</v>
      </c>
      <c r="B81" s="39" t="s">
        <v>297</v>
      </c>
      <c r="C81" s="36" t="s">
        <v>364</v>
      </c>
      <c r="D81" s="35">
        <v>15</v>
      </c>
      <c r="E81" s="35">
        <v>9</v>
      </c>
      <c r="F81" s="35"/>
      <c r="G81" s="35"/>
      <c r="I81" s="38" t="s">
        <v>472</v>
      </c>
      <c r="J81" s="35"/>
      <c r="K81" s="36" t="s">
        <v>302</v>
      </c>
      <c r="L81" s="35"/>
      <c r="M81" s="35"/>
      <c r="N81" s="35"/>
      <c r="O81" s="35"/>
    </row>
    <row r="82" spans="1:15" ht="18" customHeight="1">
      <c r="A82" s="38"/>
      <c r="B82" s="39"/>
      <c r="C82" s="36"/>
      <c r="D82" s="35"/>
      <c r="E82" s="35"/>
      <c r="F82" s="35"/>
      <c r="G82" s="35"/>
      <c r="I82" s="45"/>
      <c r="J82" s="35"/>
      <c r="K82" s="37" t="s">
        <v>468</v>
      </c>
      <c r="L82" s="35"/>
      <c r="M82" s="35"/>
      <c r="N82" s="35"/>
      <c r="O82" s="35"/>
    </row>
    <row r="83" spans="1:15" ht="18" customHeight="1">
      <c r="A83" s="38" t="s">
        <v>473</v>
      </c>
      <c r="B83" s="35"/>
      <c r="C83" s="36" t="s">
        <v>474</v>
      </c>
      <c r="D83" s="35"/>
      <c r="E83" s="35"/>
      <c r="F83" s="35"/>
      <c r="G83" s="35"/>
      <c r="I83" s="45"/>
      <c r="J83" s="39" t="s">
        <v>475</v>
      </c>
      <c r="K83" s="37" t="s">
        <v>476</v>
      </c>
      <c r="L83" s="35">
        <v>10</v>
      </c>
      <c r="M83" s="39" t="s">
        <v>477</v>
      </c>
      <c r="N83" s="35"/>
      <c r="O83" s="35"/>
    </row>
    <row r="84" spans="1:15" ht="18" customHeight="1">
      <c r="A84" s="45"/>
      <c r="B84" s="35"/>
      <c r="C84" s="37" t="s">
        <v>478</v>
      </c>
      <c r="D84" s="35">
        <v>10</v>
      </c>
      <c r="E84" s="35">
        <v>6</v>
      </c>
      <c r="F84" s="35"/>
      <c r="G84" s="35"/>
      <c r="I84" s="45"/>
      <c r="J84" s="39" t="s">
        <v>479</v>
      </c>
      <c r="K84" s="37" t="s">
        <v>480</v>
      </c>
      <c r="L84" s="35">
        <v>20</v>
      </c>
      <c r="M84" s="35">
        <v>12</v>
      </c>
      <c r="N84" s="35"/>
      <c r="O84" s="35"/>
    </row>
    <row r="85" spans="1:15" ht="18" customHeight="1">
      <c r="A85" s="45"/>
      <c r="B85" s="39" t="s">
        <v>331</v>
      </c>
      <c r="C85" s="37" t="s">
        <v>481</v>
      </c>
      <c r="D85" s="35"/>
      <c r="E85" s="35"/>
      <c r="F85" s="35"/>
      <c r="G85" s="35"/>
      <c r="I85" s="45"/>
      <c r="J85" s="35"/>
      <c r="K85" s="37" t="s">
        <v>439</v>
      </c>
      <c r="L85" s="35">
        <v>15</v>
      </c>
      <c r="M85" s="35">
        <v>9</v>
      </c>
      <c r="N85" s="35"/>
      <c r="O85" s="35"/>
    </row>
    <row r="86" spans="1:15" ht="18" customHeight="1">
      <c r="A86" s="45"/>
      <c r="B86" s="39" t="s">
        <v>482</v>
      </c>
      <c r="C86" s="52" t="s">
        <v>483</v>
      </c>
      <c r="D86" s="35"/>
      <c r="E86" s="35"/>
      <c r="F86" s="35"/>
      <c r="G86" s="35"/>
      <c r="I86" s="45"/>
      <c r="J86" s="39" t="s">
        <v>484</v>
      </c>
      <c r="K86" s="37" t="s">
        <v>485</v>
      </c>
      <c r="L86" s="35"/>
      <c r="M86" s="35"/>
      <c r="N86" s="35"/>
      <c r="O86" s="35"/>
    </row>
    <row r="87" spans="1:15" ht="18" customHeight="1">
      <c r="A87" s="45"/>
      <c r="B87" s="39" t="s">
        <v>486</v>
      </c>
      <c r="C87" s="37" t="s">
        <v>487</v>
      </c>
      <c r="D87" s="35"/>
      <c r="E87" s="35"/>
      <c r="F87" s="35"/>
      <c r="G87" s="35"/>
      <c r="I87" s="45"/>
      <c r="J87" s="39" t="s">
        <v>488</v>
      </c>
      <c r="K87" s="37" t="s">
        <v>426</v>
      </c>
      <c r="L87" s="35"/>
      <c r="M87" s="35"/>
      <c r="N87" s="35"/>
      <c r="O87" s="35"/>
    </row>
    <row r="88" spans="1:15" ht="18" customHeight="1">
      <c r="A88" s="45"/>
      <c r="B88" s="35"/>
      <c r="C88" s="37" t="s">
        <v>439</v>
      </c>
      <c r="D88" s="35"/>
      <c r="E88" s="35"/>
      <c r="F88" s="35"/>
      <c r="G88" s="35"/>
      <c r="I88" s="45"/>
      <c r="J88" s="35"/>
      <c r="K88" s="37"/>
      <c r="L88" s="35"/>
      <c r="M88" s="35"/>
      <c r="N88" s="35"/>
      <c r="O88" s="35"/>
    </row>
    <row r="89" spans="1:15" ht="18" customHeight="1">
      <c r="A89" s="45"/>
      <c r="B89" s="39" t="s">
        <v>489</v>
      </c>
      <c r="C89" s="37" t="s">
        <v>490</v>
      </c>
      <c r="D89" s="35">
        <v>20</v>
      </c>
      <c r="E89" s="35">
        <v>12</v>
      </c>
      <c r="F89" s="35"/>
      <c r="G89" s="35"/>
      <c r="I89" s="40"/>
      <c r="J89" s="35"/>
      <c r="K89" s="37"/>
      <c r="L89" s="35"/>
      <c r="M89" s="35"/>
      <c r="N89" s="35"/>
      <c r="O89" s="35"/>
    </row>
    <row r="90" spans="1:15" ht="18" customHeight="1">
      <c r="A90" s="45"/>
      <c r="B90" s="35"/>
      <c r="C90" s="37" t="s">
        <v>491</v>
      </c>
      <c r="D90" s="35"/>
      <c r="E90" s="35"/>
      <c r="F90" s="35"/>
      <c r="G90" s="35"/>
      <c r="I90" s="34" t="s">
        <v>492</v>
      </c>
      <c r="J90" s="35"/>
      <c r="K90" s="36" t="s">
        <v>493</v>
      </c>
      <c r="L90" s="35"/>
      <c r="M90" s="35"/>
      <c r="N90" s="35"/>
      <c r="O90" s="35"/>
    </row>
    <row r="91" spans="1:15" ht="18" customHeight="1">
      <c r="A91" s="45"/>
      <c r="B91" s="39" t="s">
        <v>494</v>
      </c>
      <c r="C91" s="37" t="s">
        <v>495</v>
      </c>
      <c r="D91" s="35">
        <v>15</v>
      </c>
      <c r="E91" s="35">
        <v>9</v>
      </c>
      <c r="F91" s="35"/>
      <c r="G91" s="35"/>
      <c r="I91" s="34"/>
      <c r="J91" s="35"/>
      <c r="K91" s="36"/>
      <c r="L91" s="35"/>
      <c r="M91" s="35"/>
      <c r="N91" s="35"/>
      <c r="O91" s="35"/>
    </row>
    <row r="92" spans="1:15" ht="18" customHeight="1">
      <c r="A92" s="45"/>
      <c r="B92" s="39" t="s">
        <v>496</v>
      </c>
      <c r="C92" s="37" t="s">
        <v>497</v>
      </c>
      <c r="D92" s="35">
        <v>15</v>
      </c>
      <c r="E92" s="35">
        <v>9</v>
      </c>
      <c r="F92" s="35"/>
      <c r="G92" s="35"/>
      <c r="I92" s="53"/>
      <c r="J92" s="35"/>
      <c r="K92" s="36" t="s">
        <v>498</v>
      </c>
      <c r="L92" s="35"/>
      <c r="M92" s="35"/>
      <c r="N92" s="35"/>
      <c r="O92" s="35"/>
    </row>
    <row r="93" spans="1:15" ht="18" customHeight="1">
      <c r="A93" s="45"/>
      <c r="B93" s="39" t="s">
        <v>404</v>
      </c>
      <c r="C93" s="37" t="s">
        <v>426</v>
      </c>
      <c r="D93" s="35">
        <v>15</v>
      </c>
      <c r="E93" s="35">
        <v>9</v>
      </c>
      <c r="F93" s="35"/>
      <c r="G93" s="35"/>
      <c r="I93" s="38" t="s">
        <v>499</v>
      </c>
      <c r="J93" s="39" t="s">
        <v>297</v>
      </c>
      <c r="K93" s="36" t="s">
        <v>500</v>
      </c>
      <c r="L93" s="35">
        <v>10</v>
      </c>
      <c r="M93" s="35">
        <v>6</v>
      </c>
      <c r="N93" s="35"/>
      <c r="O93" s="35"/>
    </row>
    <row r="94" spans="1:15" ht="18" customHeight="1">
      <c r="A94" s="40"/>
      <c r="B94" s="35"/>
      <c r="C94" s="37"/>
      <c r="D94" s="35"/>
      <c r="E94" s="35"/>
      <c r="F94" s="35"/>
      <c r="G94" s="35"/>
      <c r="I94" s="38" t="s">
        <v>501</v>
      </c>
      <c r="J94" s="39" t="s">
        <v>297</v>
      </c>
      <c r="K94" s="36" t="s">
        <v>364</v>
      </c>
      <c r="L94" s="35">
        <v>10</v>
      </c>
      <c r="M94" s="35">
        <v>6</v>
      </c>
      <c r="N94" s="35"/>
      <c r="O94" s="35"/>
    </row>
    <row r="95" spans="1:15" ht="18" customHeight="1">
      <c r="A95" s="41" t="s">
        <v>502</v>
      </c>
      <c r="B95" s="35"/>
      <c r="C95" s="36" t="s">
        <v>503</v>
      </c>
      <c r="D95" s="35"/>
      <c r="E95" s="35"/>
      <c r="F95" s="35"/>
      <c r="G95" s="35"/>
      <c r="I95" s="45"/>
      <c r="J95" s="35"/>
      <c r="K95" s="37"/>
      <c r="L95" s="35"/>
      <c r="M95" s="35"/>
      <c r="N95" s="35"/>
      <c r="O95" s="35"/>
    </row>
    <row r="96" spans="1:15" ht="18" customHeight="1">
      <c r="A96" s="41"/>
      <c r="B96" s="35"/>
      <c r="C96" s="36" t="s">
        <v>268</v>
      </c>
      <c r="D96" s="35"/>
      <c r="E96" s="35"/>
      <c r="F96" s="35"/>
      <c r="G96" s="35"/>
      <c r="I96" s="54" t="s">
        <v>504</v>
      </c>
      <c r="J96" s="35"/>
      <c r="K96" s="36" t="s">
        <v>505</v>
      </c>
      <c r="L96" s="35"/>
      <c r="M96" s="35"/>
      <c r="N96" s="35"/>
      <c r="O96" s="35"/>
    </row>
    <row r="97" spans="1:15" ht="18" customHeight="1">
      <c r="A97" s="34"/>
      <c r="B97" s="35"/>
      <c r="C97" s="36"/>
      <c r="D97" s="35"/>
      <c r="E97" s="35"/>
      <c r="F97" s="35"/>
      <c r="G97" s="35"/>
      <c r="I97" s="54"/>
      <c r="J97" s="35"/>
      <c r="K97" s="36"/>
      <c r="L97" s="35"/>
      <c r="M97" s="35"/>
      <c r="N97" s="35"/>
      <c r="O97" s="35"/>
    </row>
    <row r="98" spans="1:15" ht="18" customHeight="1">
      <c r="A98" s="38" t="s">
        <v>506</v>
      </c>
      <c r="B98" s="39" t="s">
        <v>318</v>
      </c>
      <c r="C98" s="36" t="s">
        <v>507</v>
      </c>
      <c r="D98" s="35">
        <v>15</v>
      </c>
      <c r="E98" s="35">
        <v>9</v>
      </c>
      <c r="F98" s="35"/>
      <c r="G98" s="35"/>
      <c r="I98" s="38" t="s">
        <v>508</v>
      </c>
      <c r="J98" s="39" t="s">
        <v>318</v>
      </c>
      <c r="K98" s="36" t="s">
        <v>509</v>
      </c>
      <c r="L98" s="35">
        <v>10</v>
      </c>
      <c r="M98" s="35">
        <v>6</v>
      </c>
      <c r="N98" s="35"/>
      <c r="O98" s="35"/>
    </row>
    <row r="99" spans="1:15" ht="18" customHeight="1">
      <c r="A99" s="45"/>
      <c r="B99" s="35"/>
      <c r="C99" s="37"/>
      <c r="D99" s="35"/>
      <c r="E99" s="35"/>
      <c r="F99" s="35"/>
      <c r="G99" s="35"/>
      <c r="I99" s="40"/>
      <c r="J99" s="35"/>
      <c r="K99" s="37"/>
      <c r="L99" s="35"/>
      <c r="M99" s="35"/>
      <c r="N99" s="35"/>
      <c r="O99" s="35"/>
    </row>
    <row r="100" spans="1:15" ht="18" customHeight="1">
      <c r="A100" s="45"/>
      <c r="B100" s="35"/>
      <c r="C100" s="36" t="s">
        <v>510</v>
      </c>
      <c r="D100" s="35"/>
      <c r="E100" s="35"/>
      <c r="F100" s="35"/>
      <c r="G100" s="35"/>
      <c r="I100" s="41" t="s">
        <v>511</v>
      </c>
      <c r="J100" s="35"/>
      <c r="K100" s="36" t="s">
        <v>512</v>
      </c>
      <c r="L100" s="35"/>
      <c r="M100" s="35"/>
      <c r="N100" s="35"/>
      <c r="O100" s="35"/>
    </row>
    <row r="101" spans="1:15" ht="18" customHeight="1">
      <c r="A101" s="45"/>
      <c r="B101" s="35"/>
      <c r="C101" s="36" t="s">
        <v>513</v>
      </c>
      <c r="D101" s="35"/>
      <c r="E101" s="35"/>
      <c r="F101" s="35"/>
      <c r="G101" s="35"/>
      <c r="I101" s="41"/>
      <c r="J101" s="35"/>
      <c r="K101" s="36" t="s">
        <v>514</v>
      </c>
      <c r="L101" s="35"/>
      <c r="M101" s="35"/>
      <c r="N101" s="35"/>
      <c r="O101" s="35"/>
    </row>
    <row r="102" spans="1:15" ht="18" customHeight="1">
      <c r="A102" s="38" t="s">
        <v>515</v>
      </c>
      <c r="B102" s="39" t="s">
        <v>516</v>
      </c>
      <c r="C102" s="36" t="s">
        <v>517</v>
      </c>
      <c r="D102" s="35">
        <v>15</v>
      </c>
      <c r="E102" s="35">
        <v>9</v>
      </c>
      <c r="F102" s="35" t="s">
        <v>349</v>
      </c>
      <c r="G102" s="35"/>
      <c r="I102" s="41"/>
      <c r="J102" s="35"/>
      <c r="K102" s="36" t="s">
        <v>269</v>
      </c>
      <c r="L102" s="35"/>
      <c r="M102" s="35"/>
      <c r="N102" s="35"/>
      <c r="O102" s="35"/>
    </row>
    <row r="103" spans="1:15" ht="18" customHeight="1">
      <c r="A103" s="38" t="s">
        <v>518</v>
      </c>
      <c r="B103" s="39" t="s">
        <v>297</v>
      </c>
      <c r="C103" s="36" t="s">
        <v>519</v>
      </c>
      <c r="D103" s="35">
        <v>15</v>
      </c>
      <c r="E103" s="35">
        <v>9</v>
      </c>
      <c r="F103" s="35" t="s">
        <v>349</v>
      </c>
      <c r="G103" s="35"/>
      <c r="I103" s="41"/>
      <c r="J103" s="35"/>
      <c r="K103" s="36"/>
      <c r="L103" s="35"/>
      <c r="M103" s="35"/>
      <c r="N103" s="35"/>
      <c r="O103" s="35"/>
    </row>
    <row r="104" spans="1:15" ht="18" customHeight="1">
      <c r="A104" s="38" t="s">
        <v>520</v>
      </c>
      <c r="B104" s="39" t="s">
        <v>297</v>
      </c>
      <c r="C104" s="36" t="s">
        <v>521</v>
      </c>
      <c r="D104" s="35">
        <v>15</v>
      </c>
      <c r="E104" s="35">
        <v>9</v>
      </c>
      <c r="F104" s="35" t="s">
        <v>389</v>
      </c>
      <c r="G104" s="35"/>
      <c r="I104" s="38" t="s">
        <v>522</v>
      </c>
      <c r="J104" s="35"/>
      <c r="K104" s="36" t="s">
        <v>523</v>
      </c>
      <c r="L104" s="35"/>
      <c r="M104" s="35"/>
      <c r="N104" s="35"/>
      <c r="O104" s="35"/>
    </row>
    <row r="105" spans="1:15" ht="18" customHeight="1">
      <c r="A105" s="38" t="s">
        <v>524</v>
      </c>
      <c r="B105" s="35"/>
      <c r="C105" s="36" t="s">
        <v>302</v>
      </c>
      <c r="D105" s="35">
        <v>15</v>
      </c>
      <c r="E105" s="35"/>
      <c r="F105" s="35"/>
      <c r="G105" s="35"/>
      <c r="I105" s="45"/>
      <c r="J105" s="39" t="s">
        <v>467</v>
      </c>
      <c r="K105" s="37" t="s">
        <v>525</v>
      </c>
      <c r="L105" s="35">
        <v>16</v>
      </c>
      <c r="M105" s="35">
        <v>9.6</v>
      </c>
      <c r="N105" s="35"/>
      <c r="O105" s="35"/>
    </row>
    <row r="106" spans="1:15" ht="18" customHeight="1">
      <c r="A106" s="45"/>
      <c r="B106" s="39" t="s">
        <v>526</v>
      </c>
      <c r="C106" s="37" t="s">
        <v>527</v>
      </c>
      <c r="D106" s="35"/>
      <c r="E106" s="35">
        <v>12.8</v>
      </c>
      <c r="F106" s="35"/>
      <c r="G106" s="35"/>
      <c r="I106" s="45"/>
      <c r="J106" s="39" t="s">
        <v>528</v>
      </c>
      <c r="K106" s="37" t="s">
        <v>439</v>
      </c>
      <c r="L106" s="35">
        <v>20</v>
      </c>
      <c r="M106" s="35">
        <v>12</v>
      </c>
      <c r="N106" s="35"/>
      <c r="O106" s="35"/>
    </row>
    <row r="107" spans="1:15" ht="18" customHeight="1">
      <c r="A107" s="45"/>
      <c r="B107" s="39" t="s">
        <v>365</v>
      </c>
      <c r="C107" s="37" t="s">
        <v>405</v>
      </c>
      <c r="D107" s="35"/>
      <c r="E107" s="35">
        <v>9</v>
      </c>
      <c r="F107" s="35" t="s">
        <v>349</v>
      </c>
      <c r="G107" s="35"/>
      <c r="I107" s="40"/>
      <c r="J107" s="35"/>
      <c r="K107" s="37"/>
      <c r="L107" s="35"/>
      <c r="M107" s="35"/>
      <c r="N107" s="35"/>
      <c r="O107" s="35"/>
    </row>
    <row r="108" spans="1:15" ht="18" customHeight="1">
      <c r="A108" s="45"/>
      <c r="B108" s="35"/>
      <c r="C108" s="37"/>
      <c r="D108" s="35"/>
      <c r="E108" s="35"/>
      <c r="F108" s="35"/>
      <c r="G108" s="35"/>
      <c r="I108" s="41" t="s">
        <v>529</v>
      </c>
      <c r="J108" s="35"/>
      <c r="K108" s="36" t="s">
        <v>530</v>
      </c>
      <c r="L108" s="35"/>
      <c r="M108" s="35"/>
      <c r="N108" s="35"/>
      <c r="O108" s="35"/>
    </row>
    <row r="109" spans="1:15" ht="18" customHeight="1">
      <c r="A109" s="38" t="s">
        <v>531</v>
      </c>
      <c r="B109" s="35"/>
      <c r="C109" s="36" t="s">
        <v>532</v>
      </c>
      <c r="D109" s="35"/>
      <c r="E109" s="35"/>
      <c r="F109" s="35"/>
      <c r="G109" s="35"/>
      <c r="I109" s="41"/>
      <c r="J109" s="35"/>
      <c r="K109" s="36" t="s">
        <v>270</v>
      </c>
      <c r="L109" s="35"/>
      <c r="M109" s="35"/>
      <c r="N109" s="35"/>
      <c r="O109" s="35"/>
    </row>
    <row r="110" spans="1:15" ht="18" customHeight="1">
      <c r="A110" s="45"/>
      <c r="B110" s="35"/>
      <c r="C110" s="37" t="s">
        <v>533</v>
      </c>
      <c r="D110" s="35"/>
      <c r="E110" s="35"/>
      <c r="F110" s="35"/>
      <c r="G110" s="35"/>
      <c r="I110" s="38" t="s">
        <v>534</v>
      </c>
      <c r="J110" s="35"/>
      <c r="K110" s="36" t="s">
        <v>535</v>
      </c>
      <c r="L110" s="35"/>
      <c r="M110" s="35"/>
      <c r="N110" s="35"/>
      <c r="O110" s="35"/>
    </row>
    <row r="111" spans="1:15" ht="18" customHeight="1">
      <c r="A111" s="45"/>
      <c r="B111" s="39" t="s">
        <v>536</v>
      </c>
      <c r="C111" s="37" t="s">
        <v>537</v>
      </c>
      <c r="D111" s="35" t="s">
        <v>538</v>
      </c>
      <c r="E111" s="35" t="s">
        <v>539</v>
      </c>
      <c r="F111" s="35"/>
      <c r="G111" s="35"/>
      <c r="I111" s="45"/>
      <c r="J111" s="39" t="s">
        <v>540</v>
      </c>
      <c r="K111" s="37" t="s">
        <v>541</v>
      </c>
      <c r="L111" s="35">
        <v>12</v>
      </c>
      <c r="M111" s="35">
        <v>9</v>
      </c>
      <c r="N111" s="35" t="s">
        <v>542</v>
      </c>
      <c r="O111" s="35"/>
    </row>
    <row r="112" spans="1:15" ht="18" customHeight="1">
      <c r="A112" s="45"/>
      <c r="B112" s="39"/>
      <c r="C112" s="37" t="s">
        <v>543</v>
      </c>
      <c r="D112" s="35"/>
      <c r="E112" s="35"/>
      <c r="F112" s="35"/>
      <c r="G112" s="35"/>
      <c r="I112" s="40"/>
      <c r="J112" s="35"/>
      <c r="K112" s="37"/>
      <c r="L112" s="35"/>
      <c r="M112" s="35"/>
      <c r="N112" s="35"/>
      <c r="O112" s="35"/>
    </row>
    <row r="113" spans="1:15" ht="18" customHeight="1">
      <c r="A113" s="45"/>
      <c r="B113" s="39" t="s">
        <v>544</v>
      </c>
      <c r="C113" s="37" t="s">
        <v>491</v>
      </c>
      <c r="D113" s="35" t="s">
        <v>545</v>
      </c>
      <c r="E113" s="35" t="s">
        <v>546</v>
      </c>
      <c r="F113" s="35"/>
      <c r="G113" s="35"/>
      <c r="I113" s="34" t="s">
        <v>547</v>
      </c>
      <c r="J113" s="35"/>
      <c r="K113" s="36" t="s">
        <v>548</v>
      </c>
      <c r="L113" s="35"/>
      <c r="M113" s="35"/>
      <c r="N113" s="35"/>
      <c r="O113" s="35"/>
    </row>
    <row r="114" spans="1:15" ht="18" customHeight="1">
      <c r="A114" s="45"/>
      <c r="B114" s="35"/>
      <c r="C114" s="37" t="s">
        <v>549</v>
      </c>
      <c r="D114" s="35"/>
      <c r="E114" s="35"/>
      <c r="F114" s="35"/>
      <c r="G114" s="35"/>
      <c r="I114" s="34"/>
      <c r="J114" s="35"/>
      <c r="K114" s="36" t="s">
        <v>271</v>
      </c>
      <c r="L114" s="35"/>
      <c r="M114" s="35"/>
      <c r="N114" s="35"/>
      <c r="O114" s="35"/>
    </row>
    <row r="115" spans="1:15" ht="18" customHeight="1">
      <c r="A115" s="45"/>
      <c r="B115" s="39" t="s">
        <v>550</v>
      </c>
      <c r="C115" s="37" t="s">
        <v>551</v>
      </c>
      <c r="D115" s="35">
        <v>15</v>
      </c>
      <c r="E115" s="35">
        <v>12.8</v>
      </c>
      <c r="F115" s="35" t="s">
        <v>552</v>
      </c>
      <c r="G115" s="35"/>
      <c r="I115" s="38" t="s">
        <v>553</v>
      </c>
      <c r="J115" s="35"/>
      <c r="K115" s="36" t="s">
        <v>554</v>
      </c>
      <c r="L115" s="35"/>
      <c r="M115" s="35"/>
      <c r="N115" s="35"/>
      <c r="O115" s="35"/>
    </row>
    <row r="116" spans="1:15" ht="18" customHeight="1">
      <c r="A116" s="45"/>
      <c r="B116" s="39"/>
      <c r="C116" s="37" t="s">
        <v>555</v>
      </c>
      <c r="D116" s="35"/>
      <c r="E116" s="35"/>
      <c r="F116" s="35"/>
      <c r="G116" s="35"/>
      <c r="I116" s="45"/>
      <c r="J116" s="39" t="s">
        <v>556</v>
      </c>
      <c r="K116" s="37" t="s">
        <v>557</v>
      </c>
      <c r="L116" s="35">
        <v>15</v>
      </c>
      <c r="M116" s="35">
        <v>9</v>
      </c>
      <c r="N116" s="35"/>
      <c r="O116" s="35"/>
    </row>
    <row r="117" spans="1:15" ht="18" customHeight="1">
      <c r="A117" s="45"/>
      <c r="B117" s="35"/>
      <c r="C117" s="37"/>
      <c r="D117" s="35"/>
      <c r="E117" s="35"/>
      <c r="F117" s="35"/>
      <c r="G117" s="35"/>
      <c r="I117" s="45"/>
      <c r="J117" s="39"/>
      <c r="K117" s="37" t="s">
        <v>558</v>
      </c>
      <c r="L117" s="35"/>
      <c r="M117" s="35"/>
      <c r="N117" s="35"/>
      <c r="O117" s="35"/>
    </row>
    <row r="118" spans="1:15" ht="18" customHeight="1">
      <c r="A118" s="45"/>
      <c r="B118" s="39"/>
      <c r="C118" s="37"/>
      <c r="D118" s="35"/>
      <c r="E118" s="35"/>
      <c r="F118" s="35"/>
      <c r="G118" s="35"/>
      <c r="I118" s="45"/>
      <c r="J118" s="35"/>
      <c r="K118" s="37" t="s">
        <v>439</v>
      </c>
      <c r="L118" s="35"/>
      <c r="M118" s="35"/>
      <c r="N118" s="35"/>
      <c r="O118" s="35"/>
    </row>
    <row r="119" spans="1:15" ht="18" customHeight="1">
      <c r="A119" s="45"/>
      <c r="B119" s="39"/>
      <c r="C119" s="37"/>
      <c r="D119" s="35"/>
      <c r="E119" s="35"/>
      <c r="F119" s="35"/>
      <c r="G119" s="35"/>
      <c r="I119" s="45"/>
      <c r="J119" s="39" t="s">
        <v>484</v>
      </c>
      <c r="K119" s="37" t="s">
        <v>559</v>
      </c>
      <c r="L119" s="35">
        <v>10</v>
      </c>
      <c r="M119" s="35">
        <v>5</v>
      </c>
      <c r="N119" s="35" t="s">
        <v>560</v>
      </c>
      <c r="O119" s="35"/>
    </row>
    <row r="120" spans="1:15" ht="18" customHeight="1">
      <c r="A120" s="45"/>
      <c r="B120" s="39"/>
      <c r="C120" s="37"/>
      <c r="D120" s="35"/>
      <c r="E120" s="35"/>
      <c r="F120" s="35"/>
      <c r="G120" s="35"/>
      <c r="I120" s="45"/>
      <c r="J120" s="35"/>
      <c r="K120" s="37" t="s">
        <v>480</v>
      </c>
      <c r="L120" s="35"/>
      <c r="M120" s="35"/>
      <c r="N120" s="35"/>
      <c r="O120" s="35"/>
    </row>
    <row r="121" spans="1:15" ht="18" customHeight="1">
      <c r="A121" s="45"/>
      <c r="B121" s="39"/>
      <c r="C121" s="37"/>
      <c r="D121" s="35"/>
      <c r="E121" s="35"/>
      <c r="F121" s="35"/>
      <c r="G121" s="35"/>
      <c r="I121" s="45"/>
      <c r="J121" s="39">
        <v>231</v>
      </c>
      <c r="K121" s="37" t="s">
        <v>561</v>
      </c>
      <c r="L121" s="35">
        <v>5</v>
      </c>
      <c r="M121" s="35">
        <v>2.5</v>
      </c>
      <c r="N121" s="35" t="s">
        <v>562</v>
      </c>
      <c r="O121" s="35"/>
    </row>
    <row r="122" spans="1:15" ht="18" customHeight="1">
      <c r="A122" s="45"/>
      <c r="B122" s="39"/>
      <c r="C122" s="37"/>
      <c r="D122" s="35"/>
      <c r="E122" s="35"/>
      <c r="F122" s="35"/>
      <c r="G122" s="35"/>
      <c r="I122" s="45"/>
      <c r="J122" s="39">
        <v>239</v>
      </c>
      <c r="K122" s="37" t="s">
        <v>563</v>
      </c>
      <c r="L122" s="35">
        <v>5</v>
      </c>
      <c r="M122" s="35">
        <v>2.5</v>
      </c>
      <c r="N122" s="35" t="s">
        <v>295</v>
      </c>
      <c r="O122" s="35"/>
    </row>
    <row r="123" spans="1:15" ht="18" customHeight="1">
      <c r="A123" s="50"/>
      <c r="B123" s="48"/>
      <c r="C123" s="49"/>
      <c r="D123" s="32"/>
      <c r="E123" s="32"/>
      <c r="F123" s="32"/>
      <c r="G123" s="32"/>
      <c r="I123" s="47"/>
      <c r="J123" s="32"/>
      <c r="K123" s="49"/>
      <c r="L123" s="32"/>
      <c r="M123" s="32"/>
      <c r="N123" s="32"/>
      <c r="O123" s="32"/>
    </row>
    <row r="124" spans="1:7" ht="18" customHeight="1">
      <c r="A124" s="55"/>
      <c r="B124" s="56"/>
      <c r="C124" s="57"/>
      <c r="D124" s="58"/>
      <c r="E124" s="58"/>
      <c r="F124" s="58"/>
      <c r="G124" s="58"/>
    </row>
    <row r="125" spans="1:7" ht="18" customHeight="1">
      <c r="A125" s="55"/>
      <c r="B125" s="56"/>
      <c r="C125" s="57"/>
      <c r="D125" s="58"/>
      <c r="E125" s="58"/>
      <c r="F125" s="58"/>
      <c r="G125" s="58"/>
    </row>
    <row r="126" spans="1:7" ht="18" customHeight="1">
      <c r="A126" s="55"/>
      <c r="B126" s="56"/>
      <c r="C126" s="57"/>
      <c r="D126" s="58"/>
      <c r="E126" s="58"/>
      <c r="F126" s="58"/>
      <c r="G126" s="58"/>
    </row>
    <row r="127" spans="1:15" ht="18" customHeight="1">
      <c r="A127" s="29" t="s">
        <v>280</v>
      </c>
      <c r="B127" s="29" t="s">
        <v>281</v>
      </c>
      <c r="C127" s="30" t="s">
        <v>282</v>
      </c>
      <c r="D127" s="31" t="s">
        <v>283</v>
      </c>
      <c r="E127" s="31"/>
      <c r="F127" s="31"/>
      <c r="G127" s="31"/>
      <c r="I127" s="29" t="s">
        <v>280</v>
      </c>
      <c r="J127" s="29" t="s">
        <v>281</v>
      </c>
      <c r="K127" s="30" t="s">
        <v>282</v>
      </c>
      <c r="L127" s="31" t="s">
        <v>283</v>
      </c>
      <c r="M127" s="31"/>
      <c r="N127" s="31"/>
      <c r="O127" s="31"/>
    </row>
    <row r="128" spans="1:15" ht="18" customHeight="1">
      <c r="A128" s="32"/>
      <c r="B128" s="32" t="s">
        <v>284</v>
      </c>
      <c r="C128" s="33"/>
      <c r="D128" s="32" t="s">
        <v>285</v>
      </c>
      <c r="E128" s="32" t="s">
        <v>286</v>
      </c>
      <c r="F128" s="32" t="s">
        <v>287</v>
      </c>
      <c r="G128" s="32" t="s">
        <v>288</v>
      </c>
      <c r="I128" s="32"/>
      <c r="J128" s="32" t="s">
        <v>284</v>
      </c>
      <c r="K128" s="33"/>
      <c r="L128" s="32" t="s">
        <v>285</v>
      </c>
      <c r="M128" s="32" t="s">
        <v>286</v>
      </c>
      <c r="N128" s="32" t="s">
        <v>287</v>
      </c>
      <c r="O128" s="32" t="s">
        <v>288</v>
      </c>
    </row>
    <row r="129" spans="1:15" ht="18" customHeight="1">
      <c r="A129" s="41" t="s">
        <v>564</v>
      </c>
      <c r="B129" s="35"/>
      <c r="C129" s="36" t="s">
        <v>565</v>
      </c>
      <c r="D129" s="35"/>
      <c r="E129" s="35"/>
      <c r="F129" s="35"/>
      <c r="G129" s="35"/>
      <c r="I129" s="41" t="s">
        <v>566</v>
      </c>
      <c r="J129" s="35"/>
      <c r="K129" s="36" t="s">
        <v>567</v>
      </c>
      <c r="L129" s="35"/>
      <c r="M129" s="35"/>
      <c r="N129" s="35"/>
      <c r="O129" s="35"/>
    </row>
    <row r="130" spans="1:15" ht="18" customHeight="1">
      <c r="A130" s="41"/>
      <c r="B130" s="35"/>
      <c r="C130" s="36" t="s">
        <v>272</v>
      </c>
      <c r="D130" s="35"/>
      <c r="E130" s="35"/>
      <c r="F130" s="35"/>
      <c r="G130" s="35"/>
      <c r="I130" s="41"/>
      <c r="J130" s="35"/>
      <c r="K130" s="36" t="s">
        <v>568</v>
      </c>
      <c r="L130" s="35"/>
      <c r="M130" s="35"/>
      <c r="N130" s="35"/>
      <c r="O130" s="35"/>
    </row>
    <row r="131" spans="1:15" ht="18" customHeight="1">
      <c r="A131" s="34"/>
      <c r="B131" s="35"/>
      <c r="C131" s="36"/>
      <c r="D131" s="35"/>
      <c r="E131" s="35"/>
      <c r="F131" s="35"/>
      <c r="G131" s="35"/>
      <c r="I131" s="41"/>
      <c r="J131" s="35"/>
      <c r="K131" s="36" t="s">
        <v>273</v>
      </c>
      <c r="L131" s="35"/>
      <c r="M131" s="35"/>
      <c r="N131" s="35"/>
      <c r="O131" s="35"/>
    </row>
    <row r="132" spans="1:15" ht="18" customHeight="1">
      <c r="A132" s="38" t="s">
        <v>569</v>
      </c>
      <c r="B132" s="35"/>
      <c r="C132" s="36" t="s">
        <v>464</v>
      </c>
      <c r="D132" s="35"/>
      <c r="E132" s="35"/>
      <c r="F132" s="35"/>
      <c r="G132" s="35"/>
      <c r="I132" s="34"/>
      <c r="J132" s="35"/>
      <c r="K132" s="36"/>
      <c r="L132" s="35"/>
      <c r="M132" s="35"/>
      <c r="N132" s="35"/>
      <c r="O132" s="35"/>
    </row>
    <row r="133" spans="1:15" ht="18" customHeight="1">
      <c r="A133" s="45"/>
      <c r="B133" s="39">
        <v>100</v>
      </c>
      <c r="C133" s="37" t="s">
        <v>525</v>
      </c>
      <c r="D133" s="35">
        <v>15</v>
      </c>
      <c r="E133" s="39" t="s">
        <v>570</v>
      </c>
      <c r="F133" s="35" t="s">
        <v>571</v>
      </c>
      <c r="G133" s="35"/>
      <c r="I133" s="38" t="s">
        <v>572</v>
      </c>
      <c r="J133" s="35"/>
      <c r="K133" s="36" t="s">
        <v>573</v>
      </c>
      <c r="L133" s="35"/>
      <c r="M133" s="35"/>
      <c r="N133" s="35"/>
      <c r="O133" s="35"/>
    </row>
    <row r="134" spans="1:15" ht="18" customHeight="1">
      <c r="A134" s="45"/>
      <c r="B134" s="35">
        <v>200</v>
      </c>
      <c r="C134" s="37" t="s">
        <v>439</v>
      </c>
      <c r="D134" s="35">
        <v>12</v>
      </c>
      <c r="E134" s="39" t="s">
        <v>574</v>
      </c>
      <c r="F134" s="35" t="s">
        <v>575</v>
      </c>
      <c r="G134" s="35"/>
      <c r="I134" s="45"/>
      <c r="J134" s="39" t="s">
        <v>467</v>
      </c>
      <c r="K134" s="37" t="s">
        <v>576</v>
      </c>
      <c r="L134" s="35">
        <v>10</v>
      </c>
      <c r="M134" s="35">
        <v>8.5</v>
      </c>
      <c r="N134" s="35"/>
      <c r="O134" s="35"/>
    </row>
    <row r="135" spans="1:15" ht="18" customHeight="1">
      <c r="A135" s="45"/>
      <c r="B135" s="35"/>
      <c r="C135" s="37"/>
      <c r="D135" s="35"/>
      <c r="E135" s="35"/>
      <c r="F135" s="35"/>
      <c r="G135" s="35"/>
      <c r="I135" s="45"/>
      <c r="J135" s="35"/>
      <c r="K135" s="37" t="s">
        <v>439</v>
      </c>
      <c r="L135" s="35"/>
      <c r="M135" s="35"/>
      <c r="N135" s="35"/>
      <c r="O135" s="35"/>
    </row>
    <row r="136" spans="1:15" ht="18" customHeight="1">
      <c r="A136" s="38" t="s">
        <v>577</v>
      </c>
      <c r="B136" s="35"/>
      <c r="C136" s="36" t="s">
        <v>302</v>
      </c>
      <c r="D136" s="35"/>
      <c r="E136" s="35"/>
      <c r="F136" s="35"/>
      <c r="G136" s="35"/>
      <c r="I136" s="45"/>
      <c r="J136" s="39" t="s">
        <v>484</v>
      </c>
      <c r="K136" s="37" t="s">
        <v>578</v>
      </c>
      <c r="L136" s="35">
        <v>16</v>
      </c>
      <c r="M136" s="35">
        <v>13.6</v>
      </c>
      <c r="N136" s="35"/>
      <c r="O136" s="35"/>
    </row>
    <row r="137" spans="1:15" ht="18" customHeight="1">
      <c r="A137" s="45"/>
      <c r="B137" s="35"/>
      <c r="C137" s="37" t="s">
        <v>525</v>
      </c>
      <c r="D137" s="35"/>
      <c r="E137" s="35"/>
      <c r="F137" s="35"/>
      <c r="G137" s="35"/>
      <c r="I137" s="45"/>
      <c r="J137" s="39" t="s">
        <v>579</v>
      </c>
      <c r="K137" s="37" t="s">
        <v>480</v>
      </c>
      <c r="L137" s="35">
        <v>9.6</v>
      </c>
      <c r="M137" s="35">
        <v>9</v>
      </c>
      <c r="N137" s="35"/>
      <c r="O137" s="35"/>
    </row>
    <row r="138" spans="1:15" ht="18" customHeight="1">
      <c r="A138" s="45"/>
      <c r="B138" s="39">
        <v>120</v>
      </c>
      <c r="C138" s="37" t="s">
        <v>580</v>
      </c>
      <c r="D138" s="35">
        <v>17.5</v>
      </c>
      <c r="E138" s="35">
        <v>10.5</v>
      </c>
      <c r="F138" s="35"/>
      <c r="G138" s="35"/>
      <c r="I138" s="45"/>
      <c r="J138" s="35"/>
      <c r="K138" s="37"/>
      <c r="L138" s="35"/>
      <c r="M138" s="35"/>
      <c r="N138" s="35"/>
      <c r="O138" s="35"/>
    </row>
    <row r="139" spans="1:15" ht="18" customHeight="1">
      <c r="A139" s="45"/>
      <c r="B139" s="35">
        <v>130</v>
      </c>
      <c r="C139" s="37" t="s">
        <v>581</v>
      </c>
      <c r="D139" s="35">
        <v>28</v>
      </c>
      <c r="E139" s="35">
        <v>16.8</v>
      </c>
      <c r="F139" s="35"/>
      <c r="G139" s="35"/>
      <c r="I139" s="38" t="s">
        <v>582</v>
      </c>
      <c r="J139" s="35"/>
      <c r="K139" s="36" t="s">
        <v>532</v>
      </c>
      <c r="L139" s="35"/>
      <c r="M139" s="35"/>
      <c r="N139" s="35"/>
      <c r="O139" s="35"/>
    </row>
    <row r="140" spans="1:15" ht="18" customHeight="1">
      <c r="A140" s="45"/>
      <c r="B140" s="35">
        <v>140</v>
      </c>
      <c r="C140" s="37" t="s">
        <v>583</v>
      </c>
      <c r="D140" s="35">
        <v>15</v>
      </c>
      <c r="E140" s="39" t="s">
        <v>584</v>
      </c>
      <c r="F140" s="35" t="s">
        <v>585</v>
      </c>
      <c r="G140" s="35"/>
      <c r="I140" s="45"/>
      <c r="J140" s="35"/>
      <c r="K140" s="37" t="s">
        <v>586</v>
      </c>
      <c r="L140" s="35"/>
      <c r="M140" s="35"/>
      <c r="N140" s="35"/>
      <c r="O140" s="35"/>
    </row>
    <row r="141" spans="1:15" ht="18" customHeight="1">
      <c r="A141" s="45"/>
      <c r="B141" s="35"/>
      <c r="C141" s="37" t="s">
        <v>439</v>
      </c>
      <c r="D141" s="35"/>
      <c r="E141" s="35"/>
      <c r="F141" s="35"/>
      <c r="G141" s="35"/>
      <c r="I141" s="45"/>
      <c r="J141" s="35">
        <v>110</v>
      </c>
      <c r="K141" s="37" t="s">
        <v>587</v>
      </c>
      <c r="L141" s="35">
        <v>17.5</v>
      </c>
      <c r="M141" s="35">
        <v>10.5</v>
      </c>
      <c r="N141" s="35"/>
      <c r="O141" s="35"/>
    </row>
    <row r="142" spans="1:15" ht="18" customHeight="1">
      <c r="A142" s="45"/>
      <c r="B142" s="35">
        <v>230</v>
      </c>
      <c r="C142" s="37" t="s">
        <v>588</v>
      </c>
      <c r="D142" s="35">
        <v>12.5</v>
      </c>
      <c r="E142" s="35">
        <v>7.5</v>
      </c>
      <c r="F142" s="35"/>
      <c r="G142" s="35"/>
      <c r="I142" s="45"/>
      <c r="J142" s="35">
        <v>120</v>
      </c>
      <c r="K142" s="37" t="s">
        <v>491</v>
      </c>
      <c r="L142" s="35">
        <v>28</v>
      </c>
      <c r="M142" s="35">
        <v>23.8</v>
      </c>
      <c r="N142" s="35"/>
      <c r="O142" s="35"/>
    </row>
    <row r="143" spans="1:15" ht="18" customHeight="1">
      <c r="A143" s="45"/>
      <c r="B143" s="35">
        <v>240</v>
      </c>
      <c r="C143" s="37" t="s">
        <v>589</v>
      </c>
      <c r="D143" s="35">
        <v>25</v>
      </c>
      <c r="E143" s="35">
        <v>15</v>
      </c>
      <c r="F143" s="35" t="s">
        <v>575</v>
      </c>
      <c r="G143" s="35"/>
      <c r="I143" s="45"/>
      <c r="J143" s="35"/>
      <c r="K143" s="37"/>
      <c r="L143" s="35"/>
      <c r="M143" s="35"/>
      <c r="N143" s="35"/>
      <c r="O143" s="35"/>
    </row>
    <row r="144" spans="1:15" ht="18" customHeight="1">
      <c r="A144" s="45"/>
      <c r="B144" s="35"/>
      <c r="C144" s="37" t="s">
        <v>590</v>
      </c>
      <c r="D144" s="35"/>
      <c r="E144" s="39"/>
      <c r="F144" s="35"/>
      <c r="G144" s="35"/>
      <c r="I144" s="45"/>
      <c r="J144" s="35"/>
      <c r="K144" s="37" t="s">
        <v>400</v>
      </c>
      <c r="L144" s="35"/>
      <c r="M144" s="35"/>
      <c r="N144" s="35"/>
      <c r="O144" s="35"/>
    </row>
    <row r="145" spans="1:15" ht="18" customHeight="1">
      <c r="A145" s="45"/>
      <c r="B145" s="39">
        <v>250</v>
      </c>
      <c r="C145" s="37" t="s">
        <v>591</v>
      </c>
      <c r="D145" s="35">
        <v>12</v>
      </c>
      <c r="E145" s="39" t="s">
        <v>574</v>
      </c>
      <c r="F145" s="35" t="s">
        <v>575</v>
      </c>
      <c r="G145" s="35"/>
      <c r="I145" s="45"/>
      <c r="J145" s="35"/>
      <c r="K145" s="37" t="s">
        <v>592</v>
      </c>
      <c r="L145" s="35"/>
      <c r="M145" s="35"/>
      <c r="N145" s="35"/>
      <c r="O145" s="35"/>
    </row>
    <row r="146" spans="1:15" ht="18" customHeight="1">
      <c r="A146" s="45"/>
      <c r="B146" s="35">
        <v>290</v>
      </c>
      <c r="C146" s="37" t="s">
        <v>593</v>
      </c>
      <c r="D146" s="35">
        <v>12</v>
      </c>
      <c r="E146" s="39" t="s">
        <v>574</v>
      </c>
      <c r="F146" s="35" t="s">
        <v>575</v>
      </c>
      <c r="G146" s="35"/>
      <c r="I146" s="45"/>
      <c r="J146" s="35">
        <v>211</v>
      </c>
      <c r="K146" s="37" t="s">
        <v>594</v>
      </c>
      <c r="L146" s="35">
        <v>20</v>
      </c>
      <c r="M146" s="35">
        <v>17</v>
      </c>
      <c r="N146" s="35"/>
      <c r="O146" s="35"/>
    </row>
    <row r="147" spans="1:15" ht="18" customHeight="1">
      <c r="A147" s="40"/>
      <c r="B147" s="35"/>
      <c r="C147" s="37"/>
      <c r="D147" s="35"/>
      <c r="E147" s="35"/>
      <c r="F147" s="35"/>
      <c r="G147" s="35"/>
      <c r="I147" s="45"/>
      <c r="J147" s="35">
        <v>212</v>
      </c>
      <c r="K147" s="37" t="s">
        <v>595</v>
      </c>
      <c r="L147" s="35">
        <v>20</v>
      </c>
      <c r="M147" s="35">
        <v>17</v>
      </c>
      <c r="N147" s="35"/>
      <c r="O147" s="35"/>
    </row>
    <row r="148" spans="1:15" ht="18" customHeight="1">
      <c r="A148" s="41" t="s">
        <v>596</v>
      </c>
      <c r="B148" s="35"/>
      <c r="C148" s="36" t="s">
        <v>597</v>
      </c>
      <c r="D148" s="35"/>
      <c r="E148" s="35"/>
      <c r="F148" s="35"/>
      <c r="G148" s="35"/>
      <c r="I148" s="45"/>
      <c r="J148" s="35">
        <v>220</v>
      </c>
      <c r="K148" s="37" t="s">
        <v>598</v>
      </c>
      <c r="L148" s="35">
        <v>16</v>
      </c>
      <c r="M148" s="35">
        <v>13.6</v>
      </c>
      <c r="N148" s="35"/>
      <c r="O148" s="35"/>
    </row>
    <row r="149" spans="1:15" ht="18" customHeight="1">
      <c r="A149" s="41"/>
      <c r="B149" s="35"/>
      <c r="C149" s="36" t="s">
        <v>274</v>
      </c>
      <c r="D149" s="35"/>
      <c r="E149" s="35"/>
      <c r="F149" s="35"/>
      <c r="G149" s="35"/>
      <c r="I149" s="45"/>
      <c r="J149" s="35">
        <v>230</v>
      </c>
      <c r="K149" s="37" t="s">
        <v>599</v>
      </c>
      <c r="L149" s="35">
        <v>12.5</v>
      </c>
      <c r="M149" s="35">
        <v>7.5</v>
      </c>
      <c r="N149" s="35"/>
      <c r="O149" s="35"/>
    </row>
    <row r="150" spans="1:15" ht="18" customHeight="1">
      <c r="A150" s="34"/>
      <c r="B150" s="35"/>
      <c r="C150" s="36"/>
      <c r="D150" s="35"/>
      <c r="E150" s="35"/>
      <c r="F150" s="35"/>
      <c r="G150" s="35"/>
      <c r="I150" s="45"/>
      <c r="J150" s="35"/>
      <c r="K150" s="37" t="s">
        <v>600</v>
      </c>
      <c r="L150" s="35"/>
      <c r="M150" s="35"/>
      <c r="N150" s="35"/>
      <c r="O150" s="35"/>
    </row>
    <row r="151" spans="1:15" ht="18" customHeight="1">
      <c r="A151" s="38" t="s">
        <v>601</v>
      </c>
      <c r="B151" s="39" t="s">
        <v>335</v>
      </c>
      <c r="C151" s="36" t="s">
        <v>602</v>
      </c>
      <c r="D151" s="35">
        <v>9.6</v>
      </c>
      <c r="E151" s="35">
        <v>9</v>
      </c>
      <c r="F151" s="35" t="s">
        <v>603</v>
      </c>
      <c r="G151" s="35"/>
      <c r="I151" s="45"/>
      <c r="J151" s="35">
        <v>240</v>
      </c>
      <c r="K151" s="37" t="s">
        <v>604</v>
      </c>
      <c r="L151" s="35">
        <v>25</v>
      </c>
      <c r="M151" s="35">
        <v>15</v>
      </c>
      <c r="N151" s="35" t="s">
        <v>605</v>
      </c>
      <c r="O151" s="35"/>
    </row>
    <row r="152" spans="1:15" ht="18" customHeight="1">
      <c r="A152" s="38" t="s">
        <v>606</v>
      </c>
      <c r="B152" s="35"/>
      <c r="C152" s="36" t="s">
        <v>302</v>
      </c>
      <c r="D152" s="35"/>
      <c r="E152" s="35"/>
      <c r="F152" s="35"/>
      <c r="G152" s="35"/>
      <c r="I152" s="45"/>
      <c r="J152" s="35">
        <v>291</v>
      </c>
      <c r="K152" s="37" t="s">
        <v>426</v>
      </c>
      <c r="L152" s="35">
        <v>25</v>
      </c>
      <c r="M152" s="35">
        <v>15</v>
      </c>
      <c r="N152" s="35"/>
      <c r="O152" s="35"/>
    </row>
    <row r="153" spans="1:15" ht="18" customHeight="1">
      <c r="A153" s="45"/>
      <c r="B153" s="35">
        <v>100</v>
      </c>
      <c r="C153" s="37" t="s">
        <v>525</v>
      </c>
      <c r="D153" s="35">
        <v>22.4</v>
      </c>
      <c r="E153" s="35">
        <v>13.4</v>
      </c>
      <c r="F153" s="35" t="s">
        <v>607</v>
      </c>
      <c r="G153" s="35"/>
      <c r="I153" s="45"/>
      <c r="J153" s="35">
        <v>299</v>
      </c>
      <c r="K153" s="37" t="s">
        <v>608</v>
      </c>
      <c r="L153" s="35">
        <v>9.6</v>
      </c>
      <c r="M153" s="35">
        <v>9</v>
      </c>
      <c r="N153" s="35"/>
      <c r="O153" s="35"/>
    </row>
    <row r="154" spans="1:15" ht="18" customHeight="1">
      <c r="A154" s="45"/>
      <c r="B154" s="35"/>
      <c r="C154" s="37" t="s">
        <v>439</v>
      </c>
      <c r="D154" s="35"/>
      <c r="E154" s="35"/>
      <c r="F154" s="35"/>
      <c r="G154" s="35"/>
      <c r="I154" s="45"/>
      <c r="J154" s="35"/>
      <c r="K154" s="37"/>
      <c r="L154" s="35"/>
      <c r="M154" s="35"/>
      <c r="N154" s="35"/>
      <c r="O154" s="35"/>
    </row>
    <row r="155" spans="1:15" ht="18" customHeight="1">
      <c r="A155" s="45"/>
      <c r="B155" s="35"/>
      <c r="C155" s="37" t="s">
        <v>609</v>
      </c>
      <c r="D155" s="35"/>
      <c r="E155" s="35"/>
      <c r="F155" s="35"/>
      <c r="G155" s="35"/>
      <c r="I155" s="59">
        <v>20.05</v>
      </c>
      <c r="J155" s="35"/>
      <c r="K155" s="36" t="s">
        <v>610</v>
      </c>
      <c r="L155" s="35"/>
      <c r="M155" s="35"/>
      <c r="N155" s="35"/>
      <c r="O155" s="35"/>
    </row>
    <row r="156" spans="1:15" ht="18" customHeight="1">
      <c r="A156" s="45"/>
      <c r="B156" s="35"/>
      <c r="C156" s="37" t="s">
        <v>611</v>
      </c>
      <c r="D156" s="35"/>
      <c r="E156" s="35"/>
      <c r="F156" s="35"/>
      <c r="G156" s="35"/>
      <c r="I156" s="59"/>
      <c r="J156" s="35"/>
      <c r="K156" s="36" t="s">
        <v>612</v>
      </c>
      <c r="L156" s="35"/>
      <c r="M156" s="35"/>
      <c r="N156" s="35"/>
      <c r="O156" s="35"/>
    </row>
    <row r="157" spans="1:15" ht="18" customHeight="1">
      <c r="A157" s="45"/>
      <c r="B157" s="35">
        <v>211</v>
      </c>
      <c r="C157" s="37" t="s">
        <v>613</v>
      </c>
      <c r="D157" s="35">
        <v>20</v>
      </c>
      <c r="E157" s="35">
        <v>16</v>
      </c>
      <c r="F157" s="35"/>
      <c r="G157" s="35" t="s">
        <v>614</v>
      </c>
      <c r="I157" s="59"/>
      <c r="J157" s="35"/>
      <c r="K157" s="36" t="s">
        <v>273</v>
      </c>
      <c r="L157" s="35"/>
      <c r="M157" s="35"/>
      <c r="N157" s="35"/>
      <c r="O157" s="35"/>
    </row>
    <row r="158" spans="1:15" ht="18" customHeight="1">
      <c r="A158" s="45"/>
      <c r="B158" s="35">
        <v>219</v>
      </c>
      <c r="C158" s="37" t="s">
        <v>615</v>
      </c>
      <c r="D158" s="35">
        <v>20</v>
      </c>
      <c r="E158" s="35">
        <v>16</v>
      </c>
      <c r="F158" s="35"/>
      <c r="G158" s="35"/>
      <c r="I158" s="40"/>
      <c r="J158" s="35"/>
      <c r="K158" s="37"/>
      <c r="L158" s="35"/>
      <c r="M158" s="35"/>
      <c r="N158" s="35"/>
      <c r="O158" s="35"/>
    </row>
    <row r="159" spans="1:15" ht="18" customHeight="1">
      <c r="A159" s="45"/>
      <c r="B159" s="35"/>
      <c r="C159" s="37"/>
      <c r="D159" s="35"/>
      <c r="E159" s="35"/>
      <c r="F159" s="35"/>
      <c r="G159" s="35"/>
      <c r="I159" s="38" t="s">
        <v>616</v>
      </c>
      <c r="J159" s="35"/>
      <c r="K159" s="36" t="s">
        <v>617</v>
      </c>
      <c r="L159" s="35"/>
      <c r="M159" s="35"/>
      <c r="N159" s="35"/>
      <c r="O159" s="35"/>
    </row>
    <row r="160" spans="1:15" ht="18" customHeight="1">
      <c r="A160" s="45"/>
      <c r="B160" s="35"/>
      <c r="C160" s="37" t="s">
        <v>618</v>
      </c>
      <c r="D160" s="35"/>
      <c r="E160" s="35"/>
      <c r="F160" s="35"/>
      <c r="G160" s="35"/>
      <c r="I160" s="45"/>
      <c r="J160" s="35">
        <v>100</v>
      </c>
      <c r="K160" s="37" t="s">
        <v>525</v>
      </c>
      <c r="L160" s="35">
        <v>28</v>
      </c>
      <c r="M160" s="35">
        <v>16.8</v>
      </c>
      <c r="N160" s="35"/>
      <c r="O160" s="35"/>
    </row>
    <row r="161" spans="1:15" ht="18" customHeight="1">
      <c r="A161" s="45"/>
      <c r="B161" s="35">
        <v>221</v>
      </c>
      <c r="C161" s="37" t="s">
        <v>613</v>
      </c>
      <c r="D161" s="35">
        <v>20</v>
      </c>
      <c r="E161" s="35">
        <v>16</v>
      </c>
      <c r="F161" s="35"/>
      <c r="G161" s="35" t="s">
        <v>614</v>
      </c>
      <c r="I161" s="45"/>
      <c r="J161" s="35">
        <v>200</v>
      </c>
      <c r="K161" s="37" t="s">
        <v>439</v>
      </c>
      <c r="L161" s="35">
        <v>12.8</v>
      </c>
      <c r="M161" s="35">
        <v>12</v>
      </c>
      <c r="N161" s="35" t="s">
        <v>619</v>
      </c>
      <c r="O161" s="35"/>
    </row>
    <row r="162" spans="1:15" ht="18" customHeight="1">
      <c r="A162" s="45"/>
      <c r="B162" s="35">
        <v>229</v>
      </c>
      <c r="C162" s="37" t="s">
        <v>620</v>
      </c>
      <c r="D162" s="35">
        <v>20</v>
      </c>
      <c r="E162" s="35">
        <v>16</v>
      </c>
      <c r="F162" s="35"/>
      <c r="G162" s="35"/>
      <c r="I162" s="45"/>
      <c r="J162" s="35"/>
      <c r="K162" s="37"/>
      <c r="L162" s="35"/>
      <c r="M162" s="35"/>
      <c r="N162" s="35"/>
      <c r="O162" s="35"/>
    </row>
    <row r="163" spans="1:15" ht="18" customHeight="1">
      <c r="A163" s="45"/>
      <c r="B163" s="35"/>
      <c r="C163" s="37"/>
      <c r="D163" s="35"/>
      <c r="E163" s="35"/>
      <c r="F163" s="35"/>
      <c r="G163" s="35"/>
      <c r="I163" s="38" t="s">
        <v>621</v>
      </c>
      <c r="J163" s="35"/>
      <c r="K163" s="36" t="s">
        <v>622</v>
      </c>
      <c r="L163" s="35"/>
      <c r="M163" s="35"/>
      <c r="N163" s="35"/>
      <c r="O163" s="35"/>
    </row>
    <row r="164" spans="1:15" ht="18" customHeight="1">
      <c r="A164" s="45"/>
      <c r="B164" s="35">
        <v>290</v>
      </c>
      <c r="C164" s="37" t="s">
        <v>480</v>
      </c>
      <c r="D164" s="35">
        <v>9.6</v>
      </c>
      <c r="E164" s="35">
        <v>9</v>
      </c>
      <c r="F164" s="35" t="s">
        <v>623</v>
      </c>
      <c r="G164" s="35"/>
      <c r="I164" s="45"/>
      <c r="J164" s="35">
        <v>100</v>
      </c>
      <c r="K164" s="37" t="s">
        <v>624</v>
      </c>
      <c r="L164" s="35">
        <v>16</v>
      </c>
      <c r="M164" s="35">
        <v>13.6</v>
      </c>
      <c r="N164" s="35"/>
      <c r="O164" s="35"/>
    </row>
    <row r="165" spans="1:15" ht="18" customHeight="1">
      <c r="A165" s="45"/>
      <c r="B165" s="35"/>
      <c r="C165" s="37"/>
      <c r="D165" s="35"/>
      <c r="E165" s="35"/>
      <c r="F165" s="35"/>
      <c r="G165" s="35"/>
      <c r="I165" s="45"/>
      <c r="J165" s="35"/>
      <c r="K165" s="37" t="s">
        <v>439</v>
      </c>
      <c r="L165" s="35"/>
      <c r="M165" s="35"/>
      <c r="N165" s="35"/>
      <c r="O165" s="35"/>
    </row>
    <row r="166" spans="1:15" ht="27">
      <c r="A166" s="59">
        <v>20.03</v>
      </c>
      <c r="B166" s="35"/>
      <c r="C166" s="36" t="s">
        <v>625</v>
      </c>
      <c r="D166" s="35"/>
      <c r="E166" s="35"/>
      <c r="F166" s="35"/>
      <c r="G166" s="35"/>
      <c r="I166" s="45"/>
      <c r="J166" s="35">
        <v>210</v>
      </c>
      <c r="K166" s="37" t="s">
        <v>626</v>
      </c>
      <c r="L166" s="35">
        <v>12.8</v>
      </c>
      <c r="M166" s="35">
        <v>12</v>
      </c>
      <c r="N166" s="35" t="s">
        <v>627</v>
      </c>
      <c r="O166" s="35"/>
    </row>
    <row r="167" spans="1:15" ht="18" customHeight="1">
      <c r="A167" s="59"/>
      <c r="B167" s="35"/>
      <c r="C167" s="36" t="s">
        <v>275</v>
      </c>
      <c r="D167" s="35"/>
      <c r="E167" s="35"/>
      <c r="F167" s="35"/>
      <c r="G167" s="35"/>
      <c r="I167" s="45"/>
      <c r="J167" s="35">
        <v>220</v>
      </c>
      <c r="K167" s="37" t="s">
        <v>480</v>
      </c>
      <c r="L167" s="35">
        <v>9.6</v>
      </c>
      <c r="M167" s="35">
        <v>9</v>
      </c>
      <c r="N167" s="35"/>
      <c r="O167" s="35"/>
    </row>
    <row r="168" spans="1:15" ht="18" customHeight="1">
      <c r="A168" s="60"/>
      <c r="B168" s="35"/>
      <c r="C168" s="36"/>
      <c r="D168" s="35"/>
      <c r="E168" s="35"/>
      <c r="F168" s="35"/>
      <c r="G168" s="35"/>
      <c r="I168" s="45"/>
      <c r="J168" s="35"/>
      <c r="K168" s="37"/>
      <c r="L168" s="35"/>
      <c r="M168" s="35"/>
      <c r="N168" s="35"/>
      <c r="O168" s="35"/>
    </row>
    <row r="169" spans="1:15" ht="18" customHeight="1">
      <c r="A169" s="38" t="s">
        <v>628</v>
      </c>
      <c r="B169" s="35"/>
      <c r="C169" s="36" t="s">
        <v>629</v>
      </c>
      <c r="D169" s="35"/>
      <c r="E169" s="35"/>
      <c r="F169" s="35"/>
      <c r="G169" s="35"/>
      <c r="I169" s="38" t="s">
        <v>630</v>
      </c>
      <c r="J169" s="35"/>
      <c r="K169" s="36" t="s">
        <v>631</v>
      </c>
      <c r="L169" s="35"/>
      <c r="M169" s="35"/>
      <c r="N169" s="35"/>
      <c r="O169" s="35"/>
    </row>
    <row r="170" spans="1:15" ht="18" customHeight="1">
      <c r="A170" s="45"/>
      <c r="B170" s="35">
        <v>100</v>
      </c>
      <c r="C170" s="37" t="s">
        <v>525</v>
      </c>
      <c r="D170" s="35">
        <v>22.4</v>
      </c>
      <c r="E170" s="35">
        <v>13.4</v>
      </c>
      <c r="F170" s="35" t="s">
        <v>607</v>
      </c>
      <c r="G170" s="35"/>
      <c r="I170" s="45"/>
      <c r="J170" s="35"/>
      <c r="K170" s="37" t="s">
        <v>525</v>
      </c>
      <c r="L170" s="35"/>
      <c r="M170" s="35"/>
      <c r="N170" s="35"/>
      <c r="O170" s="35"/>
    </row>
    <row r="171" spans="1:15" ht="18" customHeight="1">
      <c r="A171" s="45"/>
      <c r="B171" s="35"/>
      <c r="C171" s="37" t="s">
        <v>439</v>
      </c>
      <c r="D171" s="35"/>
      <c r="E171" s="35"/>
      <c r="F171" s="35"/>
      <c r="G171" s="35"/>
      <c r="I171" s="45"/>
      <c r="J171" s="35">
        <v>110</v>
      </c>
      <c r="K171" s="37" t="s">
        <v>632</v>
      </c>
      <c r="L171" s="35">
        <v>22.4</v>
      </c>
      <c r="M171" s="35">
        <v>13.4</v>
      </c>
      <c r="N171" s="35" t="s">
        <v>349</v>
      </c>
      <c r="O171" s="35"/>
    </row>
    <row r="172" spans="1:15" ht="18" customHeight="1">
      <c r="A172" s="45"/>
      <c r="B172" s="35"/>
      <c r="C172" s="37" t="s">
        <v>633</v>
      </c>
      <c r="D172" s="35"/>
      <c r="E172" s="35"/>
      <c r="F172" s="35"/>
      <c r="G172" s="35"/>
      <c r="I172" s="45"/>
      <c r="J172" s="35">
        <v>190</v>
      </c>
      <c r="K172" s="37" t="s">
        <v>480</v>
      </c>
      <c r="L172" s="35">
        <v>28</v>
      </c>
      <c r="M172" s="35">
        <v>23.8</v>
      </c>
      <c r="N172" s="35"/>
      <c r="O172" s="35"/>
    </row>
    <row r="173" spans="1:15" ht="18" customHeight="1">
      <c r="A173" s="45"/>
      <c r="B173" s="35"/>
      <c r="C173" s="37" t="s">
        <v>634</v>
      </c>
      <c r="D173" s="35"/>
      <c r="E173" s="35"/>
      <c r="F173" s="35"/>
      <c r="G173" s="35"/>
      <c r="I173" s="45"/>
      <c r="J173" s="35"/>
      <c r="K173" s="37" t="s">
        <v>439</v>
      </c>
      <c r="L173" s="35"/>
      <c r="M173" s="35"/>
      <c r="N173" s="35"/>
      <c r="O173" s="35"/>
    </row>
    <row r="174" spans="1:15" ht="27">
      <c r="A174" s="45"/>
      <c r="B174" s="35">
        <v>211</v>
      </c>
      <c r="C174" s="37" t="s">
        <v>635</v>
      </c>
      <c r="D174" s="35">
        <v>16</v>
      </c>
      <c r="E174" s="35">
        <v>13.6</v>
      </c>
      <c r="F174" s="35"/>
      <c r="G174" s="35"/>
      <c r="I174" s="45"/>
      <c r="J174" s="35"/>
      <c r="K174" s="37" t="s">
        <v>626</v>
      </c>
      <c r="L174" s="35"/>
      <c r="M174" s="35"/>
      <c r="N174" s="35"/>
      <c r="O174" s="35"/>
    </row>
    <row r="175" spans="1:15" ht="18" customHeight="1">
      <c r="A175" s="45"/>
      <c r="B175" s="35">
        <v>219</v>
      </c>
      <c r="C175" s="37" t="s">
        <v>593</v>
      </c>
      <c r="D175" s="35">
        <v>16</v>
      </c>
      <c r="E175" s="35">
        <v>9.6</v>
      </c>
      <c r="F175" s="35"/>
      <c r="G175" s="35"/>
      <c r="I175" s="45"/>
      <c r="J175" s="35">
        <v>211</v>
      </c>
      <c r="K175" s="37" t="s">
        <v>636</v>
      </c>
      <c r="L175" s="35">
        <v>12.8</v>
      </c>
      <c r="M175" s="35">
        <v>12</v>
      </c>
      <c r="N175" s="35" t="s">
        <v>619</v>
      </c>
      <c r="O175" s="35"/>
    </row>
    <row r="176" spans="1:15" ht="18" customHeight="1">
      <c r="A176" s="45"/>
      <c r="B176" s="35">
        <v>220</v>
      </c>
      <c r="C176" s="37" t="s">
        <v>480</v>
      </c>
      <c r="D176" s="35">
        <v>11.2</v>
      </c>
      <c r="E176" s="35">
        <v>10.5</v>
      </c>
      <c r="F176" s="35"/>
      <c r="G176" s="35"/>
      <c r="I176" s="45"/>
      <c r="J176" s="35">
        <v>212</v>
      </c>
      <c r="K176" s="37" t="s">
        <v>0</v>
      </c>
      <c r="L176" s="35">
        <v>16</v>
      </c>
      <c r="M176" s="35">
        <v>15</v>
      </c>
      <c r="N176" s="35" t="s">
        <v>429</v>
      </c>
      <c r="O176" s="35"/>
    </row>
    <row r="177" spans="1:15" ht="18" customHeight="1">
      <c r="A177" s="45"/>
      <c r="B177" s="35"/>
      <c r="C177" s="37"/>
      <c r="D177" s="35"/>
      <c r="E177" s="35"/>
      <c r="F177" s="35"/>
      <c r="G177" s="35"/>
      <c r="I177" s="45"/>
      <c r="J177" s="35"/>
      <c r="K177" s="37" t="s">
        <v>480</v>
      </c>
      <c r="L177" s="35"/>
      <c r="M177" s="35"/>
      <c r="N177" s="35"/>
      <c r="O177" s="35"/>
    </row>
    <row r="178" spans="1:15" ht="18" customHeight="1">
      <c r="A178" s="38" t="s">
        <v>1</v>
      </c>
      <c r="B178" s="35"/>
      <c r="C178" s="36" t="s">
        <v>2</v>
      </c>
      <c r="D178" s="35"/>
      <c r="E178" s="35"/>
      <c r="F178" s="35"/>
      <c r="G178" s="35"/>
      <c r="I178" s="45"/>
      <c r="J178" s="35">
        <v>221</v>
      </c>
      <c r="K178" s="37" t="s">
        <v>636</v>
      </c>
      <c r="L178" s="35">
        <v>9.6</v>
      </c>
      <c r="M178" s="35">
        <v>9</v>
      </c>
      <c r="N178" s="35"/>
      <c r="O178" s="35"/>
    </row>
    <row r="179" spans="1:15" ht="18" customHeight="1">
      <c r="A179" s="45"/>
      <c r="B179" s="39" t="s">
        <v>367</v>
      </c>
      <c r="C179" s="37" t="s">
        <v>3</v>
      </c>
      <c r="D179" s="35">
        <v>16</v>
      </c>
      <c r="E179" s="35">
        <v>9.6</v>
      </c>
      <c r="F179" s="35" t="s">
        <v>4</v>
      </c>
      <c r="G179" s="35"/>
      <c r="I179" s="45"/>
      <c r="J179" s="35">
        <v>222</v>
      </c>
      <c r="K179" s="37" t="s">
        <v>0</v>
      </c>
      <c r="L179" s="35">
        <v>16</v>
      </c>
      <c r="M179" s="35">
        <v>13.6</v>
      </c>
      <c r="N179" s="35" t="s">
        <v>5</v>
      </c>
      <c r="O179" s="35"/>
    </row>
    <row r="180" spans="1:15" ht="18" customHeight="1">
      <c r="A180" s="45"/>
      <c r="B180" s="39" t="s">
        <v>6</v>
      </c>
      <c r="C180" s="37" t="s">
        <v>439</v>
      </c>
      <c r="D180" s="35">
        <v>11.2</v>
      </c>
      <c r="E180" s="35">
        <v>10.5</v>
      </c>
      <c r="F180" s="35" t="s">
        <v>7</v>
      </c>
      <c r="G180" s="35"/>
      <c r="I180" s="45"/>
      <c r="J180" s="35"/>
      <c r="K180" s="37"/>
      <c r="L180" s="35"/>
      <c r="M180" s="35"/>
      <c r="N180" s="35"/>
      <c r="O180" s="35"/>
    </row>
    <row r="181" spans="1:15" ht="18" customHeight="1">
      <c r="A181" s="45"/>
      <c r="B181" s="39"/>
      <c r="C181" s="37"/>
      <c r="D181" s="35"/>
      <c r="E181" s="35"/>
      <c r="F181" s="35"/>
      <c r="G181" s="35"/>
      <c r="I181" s="45"/>
      <c r="J181" s="35"/>
      <c r="K181" s="36" t="s">
        <v>8</v>
      </c>
      <c r="L181" s="35"/>
      <c r="M181" s="35"/>
      <c r="N181" s="35"/>
      <c r="O181" s="35"/>
    </row>
    <row r="182" spans="1:15" ht="18" customHeight="1">
      <c r="A182" s="38" t="s">
        <v>9</v>
      </c>
      <c r="B182" s="35"/>
      <c r="C182" s="36" t="s">
        <v>302</v>
      </c>
      <c r="D182" s="35"/>
      <c r="E182" s="35"/>
      <c r="F182" s="35"/>
      <c r="G182" s="35"/>
      <c r="I182" s="38" t="s">
        <v>10</v>
      </c>
      <c r="J182" s="35"/>
      <c r="K182" s="36" t="s">
        <v>11</v>
      </c>
      <c r="L182" s="35"/>
      <c r="M182" s="35"/>
      <c r="N182" s="35"/>
      <c r="O182" s="35"/>
    </row>
    <row r="183" spans="1:15" ht="18" customHeight="1">
      <c r="A183" s="45"/>
      <c r="B183" s="35">
        <v>100</v>
      </c>
      <c r="C183" s="37" t="s">
        <v>525</v>
      </c>
      <c r="D183" s="35">
        <v>22.4</v>
      </c>
      <c r="E183" s="35">
        <v>13.4</v>
      </c>
      <c r="F183" s="35" t="s">
        <v>607</v>
      </c>
      <c r="G183" s="35"/>
      <c r="I183" s="45"/>
      <c r="J183" s="35"/>
      <c r="K183" s="37" t="s">
        <v>12</v>
      </c>
      <c r="L183" s="35"/>
      <c r="M183" s="35"/>
      <c r="N183" s="35"/>
      <c r="O183" s="35"/>
    </row>
    <row r="184" spans="1:15" ht="18" customHeight="1">
      <c r="A184" s="45"/>
      <c r="B184" s="35"/>
      <c r="C184" s="37" t="s">
        <v>439</v>
      </c>
      <c r="D184" s="35"/>
      <c r="E184" s="35"/>
      <c r="F184" s="35"/>
      <c r="G184" s="35"/>
      <c r="I184" s="45"/>
      <c r="J184" s="35">
        <v>110</v>
      </c>
      <c r="K184" s="37" t="s">
        <v>13</v>
      </c>
      <c r="L184" s="35">
        <v>14</v>
      </c>
      <c r="M184" s="39" t="s">
        <v>14</v>
      </c>
      <c r="N184" s="35"/>
      <c r="O184" s="35"/>
    </row>
    <row r="185" spans="1:15" ht="18" customHeight="1">
      <c r="A185" s="45"/>
      <c r="B185" s="35">
        <v>210</v>
      </c>
      <c r="C185" s="37" t="s">
        <v>633</v>
      </c>
      <c r="D185" s="35">
        <v>16</v>
      </c>
      <c r="E185" s="35">
        <v>9.6</v>
      </c>
      <c r="F185" s="35"/>
      <c r="G185" s="35"/>
      <c r="I185" s="45"/>
      <c r="J185" s="35"/>
      <c r="K185" s="37" t="s">
        <v>15</v>
      </c>
      <c r="L185" s="35"/>
      <c r="M185" s="39"/>
      <c r="N185" s="35"/>
      <c r="O185" s="35"/>
    </row>
    <row r="186" spans="1:15" ht="18" customHeight="1">
      <c r="A186" s="45"/>
      <c r="B186" s="35"/>
      <c r="C186" s="37" t="s">
        <v>16</v>
      </c>
      <c r="D186" s="35"/>
      <c r="E186" s="35"/>
      <c r="F186" s="35"/>
      <c r="G186" s="35"/>
      <c r="I186" s="45"/>
      <c r="J186" s="35">
        <v>190</v>
      </c>
      <c r="K186" s="37" t="s">
        <v>17</v>
      </c>
      <c r="L186" s="35">
        <v>28</v>
      </c>
      <c r="M186" s="35">
        <v>23.8</v>
      </c>
      <c r="N186" s="35"/>
      <c r="O186" s="35"/>
    </row>
    <row r="187" spans="1:15" ht="18" customHeight="1">
      <c r="A187" s="45"/>
      <c r="B187" s="35">
        <v>220</v>
      </c>
      <c r="C187" s="37" t="s">
        <v>480</v>
      </c>
      <c r="D187" s="35">
        <v>11.2</v>
      </c>
      <c r="E187" s="35">
        <v>10.5</v>
      </c>
      <c r="F187" s="35"/>
      <c r="G187" s="35"/>
      <c r="I187" s="45"/>
      <c r="J187" s="35">
        <v>200</v>
      </c>
      <c r="K187" s="37" t="s">
        <v>18</v>
      </c>
      <c r="L187" s="35">
        <v>20</v>
      </c>
      <c r="M187" s="35">
        <v>17</v>
      </c>
      <c r="N187" s="35"/>
      <c r="O187" s="35"/>
    </row>
    <row r="188" spans="1:15" ht="18" customHeight="1">
      <c r="A188" s="40"/>
      <c r="B188" s="35"/>
      <c r="C188" s="37"/>
      <c r="D188" s="35"/>
      <c r="E188" s="35"/>
      <c r="F188" s="35"/>
      <c r="G188" s="35"/>
      <c r="I188" s="45"/>
      <c r="J188" s="35"/>
      <c r="K188" s="37"/>
      <c r="L188" s="35"/>
      <c r="M188" s="35"/>
      <c r="N188" s="35"/>
      <c r="O188" s="35"/>
    </row>
    <row r="189" spans="1:15" ht="18" customHeight="1">
      <c r="A189" s="40"/>
      <c r="B189" s="40"/>
      <c r="C189" s="40"/>
      <c r="D189" s="40"/>
      <c r="E189" s="40"/>
      <c r="F189" s="40"/>
      <c r="G189" s="40"/>
      <c r="I189" s="38" t="s">
        <v>19</v>
      </c>
      <c r="J189" s="35"/>
      <c r="K189" s="36" t="s">
        <v>364</v>
      </c>
      <c r="L189" s="35"/>
      <c r="M189" s="35"/>
      <c r="N189" s="35"/>
      <c r="O189" s="35"/>
    </row>
    <row r="190" spans="1:15" ht="18" customHeight="1">
      <c r="A190" s="40"/>
      <c r="B190" s="40"/>
      <c r="C190" s="40"/>
      <c r="D190" s="40"/>
      <c r="E190" s="40"/>
      <c r="F190" s="40"/>
      <c r="G190" s="40"/>
      <c r="I190" s="45"/>
      <c r="J190" s="35">
        <v>100</v>
      </c>
      <c r="K190" s="37" t="s">
        <v>12</v>
      </c>
      <c r="L190" s="35">
        <v>22.4</v>
      </c>
      <c r="M190" s="35">
        <v>13.4</v>
      </c>
      <c r="N190" s="35" t="s">
        <v>20</v>
      </c>
      <c r="O190" s="35"/>
    </row>
    <row r="191" spans="1:15" ht="18" customHeight="1">
      <c r="A191" s="40"/>
      <c r="B191" s="40"/>
      <c r="C191" s="40"/>
      <c r="D191" s="40"/>
      <c r="E191" s="40"/>
      <c r="F191" s="40"/>
      <c r="G191" s="40"/>
      <c r="I191" s="45"/>
      <c r="J191" s="35"/>
      <c r="K191" s="37" t="s">
        <v>21</v>
      </c>
      <c r="L191" s="35"/>
      <c r="M191" s="35"/>
      <c r="N191" s="35"/>
      <c r="O191" s="35"/>
    </row>
    <row r="192" spans="1:15" ht="18" customHeight="1">
      <c r="A192" s="40"/>
      <c r="B192" s="40"/>
      <c r="C192" s="40"/>
      <c r="D192" s="40"/>
      <c r="E192" s="40"/>
      <c r="F192" s="40"/>
      <c r="G192" s="40"/>
      <c r="I192" s="45"/>
      <c r="J192" s="35"/>
      <c r="K192" s="37" t="s">
        <v>22</v>
      </c>
      <c r="L192" s="35">
        <v>12.8</v>
      </c>
      <c r="M192" s="35">
        <v>12</v>
      </c>
      <c r="N192" s="35" t="s">
        <v>627</v>
      </c>
      <c r="O192" s="35"/>
    </row>
    <row r="193" spans="1:15" ht="18" customHeight="1">
      <c r="A193" s="40"/>
      <c r="B193" s="40"/>
      <c r="C193" s="40"/>
      <c r="D193" s="40"/>
      <c r="E193" s="40"/>
      <c r="F193" s="40"/>
      <c r="G193" s="40"/>
      <c r="I193" s="45"/>
      <c r="J193" s="35"/>
      <c r="K193" s="37" t="s">
        <v>23</v>
      </c>
      <c r="L193" s="35"/>
      <c r="M193" s="35"/>
      <c r="N193" s="35"/>
      <c r="O193" s="35"/>
    </row>
    <row r="194" spans="1:15" ht="18" customHeight="1">
      <c r="A194" s="47"/>
      <c r="B194" s="47"/>
      <c r="C194" s="47"/>
      <c r="D194" s="47"/>
      <c r="E194" s="47"/>
      <c r="F194" s="47"/>
      <c r="G194" s="47"/>
      <c r="I194" s="50"/>
      <c r="J194" s="32"/>
      <c r="K194" s="49" t="s">
        <v>17</v>
      </c>
      <c r="L194" s="32">
        <v>9.6</v>
      </c>
      <c r="M194" s="32">
        <v>9</v>
      </c>
      <c r="N194" s="32"/>
      <c r="O194" s="32"/>
    </row>
    <row r="195" spans="2:15" ht="18" customHeight="1">
      <c r="B195" s="26"/>
      <c r="C195" s="26"/>
      <c r="I195" s="55"/>
      <c r="J195" s="58"/>
      <c r="K195" s="57"/>
      <c r="L195" s="58"/>
      <c r="M195" s="58"/>
      <c r="N195" s="58"/>
      <c r="O195" s="58"/>
    </row>
    <row r="196" spans="2:3" ht="18" customHeight="1">
      <c r="B196" s="26"/>
      <c r="C196" s="26"/>
    </row>
    <row r="197" spans="2:3" ht="18" customHeight="1">
      <c r="B197" s="26"/>
      <c r="C197" s="26"/>
    </row>
    <row r="198" spans="2:3" ht="18" customHeight="1">
      <c r="B198" s="26"/>
      <c r="C198" s="26"/>
    </row>
    <row r="199" spans="1:15" ht="18" customHeight="1">
      <c r="A199" s="29" t="s">
        <v>280</v>
      </c>
      <c r="B199" s="29" t="s">
        <v>281</v>
      </c>
      <c r="C199" s="30" t="s">
        <v>282</v>
      </c>
      <c r="D199" s="31" t="s">
        <v>283</v>
      </c>
      <c r="E199" s="31"/>
      <c r="F199" s="31"/>
      <c r="G199" s="31"/>
      <c r="I199" s="29" t="s">
        <v>280</v>
      </c>
      <c r="J199" s="29" t="s">
        <v>281</v>
      </c>
      <c r="K199" s="30" t="s">
        <v>282</v>
      </c>
      <c r="L199" s="31" t="s">
        <v>283</v>
      </c>
      <c r="M199" s="31"/>
      <c r="N199" s="31"/>
      <c r="O199" s="31"/>
    </row>
    <row r="200" spans="1:15" ht="18" customHeight="1">
      <c r="A200" s="32"/>
      <c r="B200" s="32" t="s">
        <v>284</v>
      </c>
      <c r="C200" s="33"/>
      <c r="D200" s="32" t="s">
        <v>285</v>
      </c>
      <c r="E200" s="32" t="s">
        <v>286</v>
      </c>
      <c r="F200" s="32" t="s">
        <v>287</v>
      </c>
      <c r="G200" s="32" t="s">
        <v>288</v>
      </c>
      <c r="I200" s="32"/>
      <c r="J200" s="32" t="s">
        <v>284</v>
      </c>
      <c r="K200" s="33"/>
      <c r="L200" s="32" t="s">
        <v>285</v>
      </c>
      <c r="M200" s="32" t="s">
        <v>286</v>
      </c>
      <c r="N200" s="32" t="s">
        <v>287</v>
      </c>
      <c r="O200" s="32" t="s">
        <v>288</v>
      </c>
    </row>
    <row r="201" spans="1:15" ht="18" customHeight="1">
      <c r="A201" s="38" t="s">
        <v>24</v>
      </c>
      <c r="B201" s="35"/>
      <c r="C201" s="36" t="s">
        <v>25</v>
      </c>
      <c r="D201" s="35"/>
      <c r="E201" s="35"/>
      <c r="F201" s="35"/>
      <c r="G201" s="35"/>
      <c r="I201" s="59">
        <v>20.08</v>
      </c>
      <c r="J201" s="35"/>
      <c r="K201" s="36" t="s">
        <v>26</v>
      </c>
      <c r="L201" s="35"/>
      <c r="M201" s="35"/>
      <c r="N201" s="35"/>
      <c r="O201" s="35"/>
    </row>
    <row r="202" spans="1:15" ht="18" customHeight="1">
      <c r="A202" s="45"/>
      <c r="B202" s="39" t="s">
        <v>27</v>
      </c>
      <c r="C202" s="37" t="s">
        <v>3</v>
      </c>
      <c r="D202" s="35">
        <v>16</v>
      </c>
      <c r="E202" s="39" t="s">
        <v>28</v>
      </c>
      <c r="F202" s="35"/>
      <c r="G202" s="35"/>
      <c r="I202" s="59"/>
      <c r="J202" s="35"/>
      <c r="K202" s="36" t="s">
        <v>29</v>
      </c>
      <c r="L202" s="35"/>
      <c r="M202" s="35"/>
      <c r="N202" s="35"/>
      <c r="O202" s="35"/>
    </row>
    <row r="203" spans="1:15" ht="18" customHeight="1">
      <c r="A203" s="45"/>
      <c r="B203" s="39" t="s">
        <v>30</v>
      </c>
      <c r="C203" s="37" t="s">
        <v>31</v>
      </c>
      <c r="D203" s="35">
        <v>20</v>
      </c>
      <c r="E203" s="35">
        <v>12</v>
      </c>
      <c r="F203" s="35"/>
      <c r="G203" s="35"/>
      <c r="I203" s="59"/>
      <c r="J203" s="35"/>
      <c r="K203" s="36" t="s">
        <v>276</v>
      </c>
      <c r="L203" s="35"/>
      <c r="M203" s="35"/>
      <c r="N203" s="35"/>
      <c r="O203" s="35"/>
    </row>
    <row r="204" spans="1:15" ht="18" customHeight="1">
      <c r="A204" s="45"/>
      <c r="B204" s="35"/>
      <c r="C204" s="37"/>
      <c r="D204" s="35"/>
      <c r="E204" s="35"/>
      <c r="F204" s="35"/>
      <c r="G204" s="35"/>
      <c r="I204" s="40"/>
      <c r="J204" s="35"/>
      <c r="K204" s="37"/>
      <c r="L204" s="35"/>
      <c r="M204" s="35"/>
      <c r="N204" s="35"/>
      <c r="O204" s="35"/>
    </row>
    <row r="205" spans="1:15" ht="18" customHeight="1">
      <c r="A205" s="38" t="s">
        <v>32</v>
      </c>
      <c r="B205" s="35"/>
      <c r="C205" s="36" t="s">
        <v>33</v>
      </c>
      <c r="D205" s="35">
        <v>17.5</v>
      </c>
      <c r="E205" s="35">
        <v>14.9</v>
      </c>
      <c r="F205" s="35"/>
      <c r="G205" s="35"/>
      <c r="I205" s="38" t="s">
        <v>34</v>
      </c>
      <c r="J205" s="35"/>
      <c r="K205" s="36" t="s">
        <v>35</v>
      </c>
      <c r="L205" s="35"/>
      <c r="M205" s="35"/>
      <c r="N205" s="35"/>
      <c r="O205" s="35"/>
    </row>
    <row r="206" spans="1:15" ht="18" customHeight="1">
      <c r="A206" s="45"/>
      <c r="B206" s="35">
        <v>100</v>
      </c>
      <c r="C206" s="37" t="s">
        <v>525</v>
      </c>
      <c r="D206" s="35">
        <v>12.5</v>
      </c>
      <c r="E206" s="35">
        <v>10</v>
      </c>
      <c r="F206" s="35"/>
      <c r="G206" s="35"/>
      <c r="I206" s="45"/>
      <c r="J206" s="35"/>
      <c r="K206" s="37" t="s">
        <v>525</v>
      </c>
      <c r="L206" s="35"/>
      <c r="M206" s="35"/>
      <c r="N206" s="35"/>
      <c r="O206" s="35"/>
    </row>
    <row r="207" spans="1:15" ht="18" customHeight="1">
      <c r="A207" s="45"/>
      <c r="B207" s="35">
        <v>200</v>
      </c>
      <c r="C207" s="37" t="s">
        <v>439</v>
      </c>
      <c r="D207" s="35"/>
      <c r="E207" s="35"/>
      <c r="F207" s="35"/>
      <c r="G207" s="35"/>
      <c r="I207" s="45"/>
      <c r="J207" s="35">
        <v>110</v>
      </c>
      <c r="K207" s="37" t="s">
        <v>36</v>
      </c>
      <c r="L207" s="35">
        <v>35</v>
      </c>
      <c r="M207" s="35">
        <v>21</v>
      </c>
      <c r="N207" s="35"/>
      <c r="O207" s="35"/>
    </row>
    <row r="208" spans="1:15" ht="18" customHeight="1">
      <c r="A208" s="45"/>
      <c r="B208" s="35"/>
      <c r="C208" s="37"/>
      <c r="D208" s="35"/>
      <c r="E208" s="35"/>
      <c r="F208" s="35"/>
      <c r="G208" s="35"/>
      <c r="I208" s="45"/>
      <c r="J208" s="35">
        <v>190</v>
      </c>
      <c r="K208" s="37" t="s">
        <v>37</v>
      </c>
      <c r="L208" s="35">
        <v>18.4</v>
      </c>
      <c r="M208" s="35">
        <v>11</v>
      </c>
      <c r="N208" s="35"/>
      <c r="O208" s="35"/>
    </row>
    <row r="209" spans="2:15" ht="18" customHeight="1">
      <c r="B209" s="35"/>
      <c r="C209" s="36" t="s">
        <v>474</v>
      </c>
      <c r="D209" s="35"/>
      <c r="E209" s="35"/>
      <c r="F209" s="35"/>
      <c r="G209" s="35"/>
      <c r="I209" s="45"/>
      <c r="J209" s="35"/>
      <c r="K209" s="37" t="s">
        <v>31</v>
      </c>
      <c r="L209" s="35"/>
      <c r="M209" s="35"/>
      <c r="N209" s="35"/>
      <c r="O209" s="35"/>
    </row>
    <row r="210" spans="1:15" ht="18" customHeight="1">
      <c r="A210" s="38" t="s">
        <v>653</v>
      </c>
      <c r="B210" s="35"/>
      <c r="C210" s="37" t="s">
        <v>654</v>
      </c>
      <c r="D210" s="35"/>
      <c r="E210" s="35"/>
      <c r="F210" s="35"/>
      <c r="G210" s="35"/>
      <c r="I210" s="45"/>
      <c r="J210" s="35">
        <v>210</v>
      </c>
      <c r="K210" s="37" t="s">
        <v>36</v>
      </c>
      <c r="L210" s="35">
        <v>25</v>
      </c>
      <c r="M210" s="35">
        <v>15</v>
      </c>
      <c r="N210" s="35"/>
      <c r="O210" s="35"/>
    </row>
    <row r="211" spans="1:15" ht="18" customHeight="1">
      <c r="A211" s="45"/>
      <c r="B211" s="35">
        <v>100</v>
      </c>
      <c r="C211" s="37" t="s">
        <v>640</v>
      </c>
      <c r="D211" s="35">
        <v>22.4</v>
      </c>
      <c r="E211" s="35">
        <v>13.4</v>
      </c>
      <c r="F211" s="35"/>
      <c r="G211" s="35"/>
      <c r="I211" s="45"/>
      <c r="J211" s="35">
        <v>290</v>
      </c>
      <c r="K211" s="37" t="s">
        <v>37</v>
      </c>
      <c r="L211" s="35">
        <v>20</v>
      </c>
      <c r="M211" s="35">
        <v>12</v>
      </c>
      <c r="N211" s="35"/>
      <c r="O211" s="35"/>
    </row>
    <row r="212" spans="1:15" ht="18" customHeight="1">
      <c r="A212" s="45"/>
      <c r="B212" s="35">
        <v>900</v>
      </c>
      <c r="C212" s="37" t="s">
        <v>641</v>
      </c>
      <c r="D212" s="35">
        <v>16</v>
      </c>
      <c r="E212" s="35">
        <v>13.6</v>
      </c>
      <c r="F212" s="35"/>
      <c r="G212" s="35"/>
      <c r="I212" s="45"/>
      <c r="J212" s="35"/>
      <c r="K212" s="37"/>
      <c r="L212" s="35"/>
      <c r="M212" s="35"/>
      <c r="N212" s="35"/>
      <c r="O212" s="35"/>
    </row>
    <row r="213" spans="1:15" ht="18" customHeight="1">
      <c r="A213" s="45">
        <v>2005.99</v>
      </c>
      <c r="B213" s="35"/>
      <c r="C213" s="37" t="s">
        <v>364</v>
      </c>
      <c r="D213" s="35"/>
      <c r="E213" s="35"/>
      <c r="F213" s="35"/>
      <c r="G213" s="35"/>
      <c r="I213" s="45">
        <v>2008.99</v>
      </c>
      <c r="J213" s="35"/>
      <c r="K213" s="36" t="s">
        <v>302</v>
      </c>
      <c r="L213" s="35"/>
      <c r="M213" s="35"/>
      <c r="N213" s="35"/>
      <c r="O213" s="35"/>
    </row>
    <row r="214" spans="1:15" ht="18" customHeight="1">
      <c r="A214" s="45"/>
      <c r="B214" s="35"/>
      <c r="C214" s="37" t="s">
        <v>640</v>
      </c>
      <c r="D214" s="35"/>
      <c r="E214" s="35"/>
      <c r="F214" s="35"/>
      <c r="G214" s="35"/>
      <c r="I214" s="45"/>
      <c r="J214" s="35"/>
      <c r="K214" s="37" t="s">
        <v>439</v>
      </c>
      <c r="L214" s="35"/>
      <c r="M214" s="35"/>
      <c r="N214" s="35"/>
      <c r="O214" s="35"/>
    </row>
    <row r="215" spans="1:15" ht="18" customHeight="1">
      <c r="A215" s="45"/>
      <c r="B215" s="35"/>
      <c r="C215" s="37" t="s">
        <v>642</v>
      </c>
      <c r="D215" s="35"/>
      <c r="E215" s="35"/>
      <c r="F215" s="35"/>
      <c r="G215" s="35"/>
      <c r="I215" s="45"/>
      <c r="J215" s="35"/>
      <c r="K215" s="37" t="s">
        <v>38</v>
      </c>
      <c r="L215" s="35"/>
      <c r="M215" s="35"/>
      <c r="N215" s="35"/>
      <c r="O215" s="35"/>
    </row>
    <row r="216" spans="1:15" ht="18" customHeight="1">
      <c r="A216" s="45"/>
      <c r="B216" s="35">
        <v>111</v>
      </c>
      <c r="C216" s="37" t="s">
        <v>655</v>
      </c>
      <c r="D216" s="35">
        <v>14</v>
      </c>
      <c r="E216" s="39" t="s">
        <v>14</v>
      </c>
      <c r="F216" s="35"/>
      <c r="G216" s="35"/>
      <c r="I216" s="45"/>
      <c r="J216" s="35"/>
      <c r="K216" s="37" t="s">
        <v>491</v>
      </c>
      <c r="L216" s="35"/>
      <c r="M216" s="35"/>
      <c r="N216" s="35"/>
      <c r="O216" s="35"/>
    </row>
    <row r="217" spans="1:15" ht="18" customHeight="1">
      <c r="A217" s="45"/>
      <c r="B217" s="35"/>
      <c r="C217" s="37" t="s">
        <v>656</v>
      </c>
      <c r="D217" s="35"/>
      <c r="E217" s="35"/>
      <c r="F217" s="35"/>
      <c r="G217" s="35"/>
      <c r="I217" s="45"/>
      <c r="J217" s="35"/>
      <c r="K217" s="37" t="s">
        <v>39</v>
      </c>
      <c r="L217" s="35"/>
      <c r="M217" s="35"/>
      <c r="N217" s="35"/>
      <c r="O217" s="35"/>
    </row>
    <row r="218" spans="1:15" ht="18" customHeight="1">
      <c r="A218" s="45"/>
      <c r="B218" s="35">
        <v>119</v>
      </c>
      <c r="C218" s="37" t="s">
        <v>646</v>
      </c>
      <c r="D218" s="35">
        <v>28</v>
      </c>
      <c r="E218" s="35">
        <v>23.8</v>
      </c>
      <c r="F218" s="35"/>
      <c r="G218" s="35"/>
      <c r="I218" s="45"/>
      <c r="J218" s="35"/>
      <c r="K218" s="37" t="s">
        <v>40</v>
      </c>
      <c r="L218" s="35"/>
      <c r="M218" s="35"/>
      <c r="N218" s="35"/>
      <c r="O218" s="35"/>
    </row>
    <row r="219" spans="1:15" ht="18" customHeight="1">
      <c r="A219" s="45"/>
      <c r="B219" s="35">
        <v>190</v>
      </c>
      <c r="C219" s="37" t="s">
        <v>643</v>
      </c>
      <c r="D219" s="35">
        <v>22.4</v>
      </c>
      <c r="E219" s="35">
        <v>13.4</v>
      </c>
      <c r="F219" s="35" t="s">
        <v>349</v>
      </c>
      <c r="G219" s="35"/>
      <c r="I219" s="45"/>
      <c r="J219" s="35">
        <v>228</v>
      </c>
      <c r="K219" s="37" t="s">
        <v>41</v>
      </c>
      <c r="L219" s="35">
        <v>10</v>
      </c>
      <c r="M219" s="39" t="s">
        <v>42</v>
      </c>
      <c r="N219" s="35"/>
      <c r="O219" s="35"/>
    </row>
    <row r="220" spans="1:15" ht="18" customHeight="1">
      <c r="A220" s="45"/>
      <c r="B220" s="35"/>
      <c r="C220" s="37" t="s">
        <v>641</v>
      </c>
      <c r="D220" s="35"/>
      <c r="E220" s="35"/>
      <c r="F220" s="35"/>
      <c r="G220" s="35"/>
      <c r="I220" s="40"/>
      <c r="J220" s="35"/>
      <c r="K220" s="37"/>
      <c r="L220" s="35"/>
      <c r="M220" s="35"/>
      <c r="N220" s="35"/>
      <c r="O220" s="35"/>
    </row>
    <row r="221" spans="1:15" ht="18" customHeight="1">
      <c r="A221" s="45"/>
      <c r="B221" s="35"/>
      <c r="C221" s="37" t="s">
        <v>657</v>
      </c>
      <c r="D221" s="35">
        <v>25</v>
      </c>
      <c r="E221" s="35">
        <v>15</v>
      </c>
      <c r="F221" s="35"/>
      <c r="G221" s="35"/>
      <c r="I221" s="59">
        <v>20.09</v>
      </c>
      <c r="J221" s="35"/>
      <c r="K221" s="36" t="s">
        <v>43</v>
      </c>
      <c r="L221" s="35"/>
      <c r="M221" s="35"/>
      <c r="N221" s="35"/>
      <c r="O221" s="35"/>
    </row>
    <row r="222" spans="1:15" ht="18" customHeight="1">
      <c r="A222" s="45"/>
      <c r="B222" s="35">
        <v>211</v>
      </c>
      <c r="C222" s="37" t="s">
        <v>90</v>
      </c>
      <c r="D222" s="35"/>
      <c r="E222" s="35"/>
      <c r="F222" s="35" t="s">
        <v>605</v>
      </c>
      <c r="G222" s="35"/>
      <c r="I222" s="59"/>
      <c r="J222" s="35"/>
      <c r="K222" s="36" t="s">
        <v>44</v>
      </c>
      <c r="L222" s="35"/>
      <c r="M222" s="35"/>
      <c r="N222" s="35"/>
      <c r="O222" s="35"/>
    </row>
    <row r="223" spans="1:15" ht="18" customHeight="1">
      <c r="A223" s="45"/>
      <c r="B223" s="35">
        <v>219</v>
      </c>
      <c r="C223" s="37" t="s">
        <v>76</v>
      </c>
      <c r="D223" s="35"/>
      <c r="E223" s="35"/>
      <c r="F223" s="35"/>
      <c r="G223" s="35"/>
      <c r="I223" s="59"/>
      <c r="J223" s="35"/>
      <c r="K223" s="36" t="s">
        <v>277</v>
      </c>
      <c r="L223" s="35"/>
      <c r="M223" s="35"/>
      <c r="N223" s="35"/>
      <c r="O223" s="35"/>
    </row>
    <row r="224" spans="1:15" ht="18" customHeight="1">
      <c r="A224" s="45"/>
      <c r="B224" s="35">
        <v>220</v>
      </c>
      <c r="C224" s="37" t="s">
        <v>644</v>
      </c>
      <c r="D224" s="35">
        <v>20</v>
      </c>
      <c r="E224" s="35">
        <v>17</v>
      </c>
      <c r="F224" s="35"/>
      <c r="G224" s="35"/>
      <c r="I224" s="60"/>
      <c r="J224" s="35"/>
      <c r="K224" s="36"/>
      <c r="L224" s="35"/>
      <c r="M224" s="35"/>
      <c r="N224" s="35"/>
      <c r="O224" s="35"/>
    </row>
    <row r="225" spans="1:15" ht="18" customHeight="1">
      <c r="A225" s="45"/>
      <c r="B225" s="35">
        <v>230</v>
      </c>
      <c r="C225" s="37" t="s">
        <v>658</v>
      </c>
      <c r="D225" s="35">
        <v>12.8</v>
      </c>
      <c r="E225" s="35">
        <v>12</v>
      </c>
      <c r="F225" s="35" t="s">
        <v>45</v>
      </c>
      <c r="G225" s="35"/>
      <c r="I225" s="38" t="s">
        <v>46</v>
      </c>
      <c r="J225" s="35"/>
      <c r="K225" s="36" t="s">
        <v>47</v>
      </c>
      <c r="L225" s="35"/>
      <c r="M225" s="35"/>
      <c r="N225" s="35"/>
      <c r="O225" s="35"/>
    </row>
    <row r="226" spans="1:15" ht="18" customHeight="1">
      <c r="A226" s="45"/>
      <c r="B226" s="35"/>
      <c r="C226" s="37" t="s">
        <v>645</v>
      </c>
      <c r="D226" s="35"/>
      <c r="E226" s="35"/>
      <c r="F226" s="35"/>
      <c r="G226" s="35"/>
      <c r="I226" s="45"/>
      <c r="J226" s="35">
        <v>100</v>
      </c>
      <c r="K226" s="37" t="s">
        <v>525</v>
      </c>
      <c r="L226" s="35">
        <v>35</v>
      </c>
      <c r="M226" s="35">
        <v>29.8</v>
      </c>
      <c r="N226" s="35"/>
      <c r="O226" s="35"/>
    </row>
    <row r="227" spans="1:15" ht="18" customHeight="1">
      <c r="A227" s="45"/>
      <c r="B227" s="35"/>
      <c r="C227" s="37" t="s">
        <v>647</v>
      </c>
      <c r="D227" s="35"/>
      <c r="E227" s="35"/>
      <c r="F227" s="35"/>
      <c r="G227" s="35"/>
      <c r="I227" s="45"/>
      <c r="J227" s="35">
        <v>200</v>
      </c>
      <c r="K227" s="37" t="s">
        <v>439</v>
      </c>
      <c r="L227" s="35">
        <v>25</v>
      </c>
      <c r="M227" s="35">
        <v>21.3</v>
      </c>
      <c r="N227" s="35"/>
      <c r="O227" s="35"/>
    </row>
    <row r="228" spans="1:15" ht="18" customHeight="1">
      <c r="A228" s="45"/>
      <c r="B228" s="35">
        <v>911</v>
      </c>
      <c r="C228" s="37" t="s">
        <v>648</v>
      </c>
      <c r="D228" s="35">
        <v>16</v>
      </c>
      <c r="E228" s="35">
        <v>9.6</v>
      </c>
      <c r="F228" s="35" t="s">
        <v>650</v>
      </c>
      <c r="G228" s="35"/>
      <c r="I228" s="45"/>
      <c r="J228" s="35"/>
      <c r="K228" s="37"/>
      <c r="L228" s="35"/>
      <c r="M228" s="35"/>
      <c r="N228" s="35"/>
      <c r="O228" s="35"/>
    </row>
    <row r="229" spans="1:15" ht="18" customHeight="1">
      <c r="A229" s="45"/>
      <c r="B229" s="35">
        <v>919</v>
      </c>
      <c r="C229" s="37" t="s">
        <v>649</v>
      </c>
      <c r="D229" s="35">
        <v>12.8</v>
      </c>
      <c r="E229" s="35">
        <v>12</v>
      </c>
      <c r="F229" s="35" t="s">
        <v>651</v>
      </c>
      <c r="G229" s="35"/>
      <c r="I229" s="38" t="s">
        <v>48</v>
      </c>
      <c r="J229" s="35"/>
      <c r="K229" s="36" t="s">
        <v>49</v>
      </c>
      <c r="L229" s="35"/>
      <c r="M229" s="35"/>
      <c r="N229" s="35"/>
      <c r="O229" s="35"/>
    </row>
    <row r="230" spans="1:15" ht="18" customHeight="1">
      <c r="A230" s="45"/>
      <c r="B230" s="35"/>
      <c r="C230" s="37" t="s">
        <v>646</v>
      </c>
      <c r="D230" s="35"/>
      <c r="E230" s="35"/>
      <c r="F230" s="35"/>
      <c r="G230" s="35"/>
      <c r="I230" s="38"/>
      <c r="J230" s="35"/>
      <c r="K230" s="36" t="s">
        <v>50</v>
      </c>
      <c r="L230" s="35"/>
      <c r="M230" s="35"/>
      <c r="N230" s="35"/>
      <c r="O230" s="35"/>
    </row>
    <row r="231" spans="1:15" ht="18" customHeight="1">
      <c r="A231" s="45"/>
      <c r="B231" s="35">
        <v>991</v>
      </c>
      <c r="C231" s="37" t="s">
        <v>648</v>
      </c>
      <c r="D231" s="35">
        <v>11.2</v>
      </c>
      <c r="E231" s="35">
        <v>10.5</v>
      </c>
      <c r="F231" s="35" t="s">
        <v>652</v>
      </c>
      <c r="G231" s="35"/>
      <c r="I231" s="45"/>
      <c r="J231" s="35"/>
      <c r="K231" s="37" t="s">
        <v>51</v>
      </c>
      <c r="L231" s="35"/>
      <c r="M231" s="35"/>
      <c r="N231" s="35"/>
      <c r="O231" s="35"/>
    </row>
    <row r="232" spans="1:15" ht="18" customHeight="1">
      <c r="A232" s="45"/>
      <c r="B232" s="35">
        <v>999</v>
      </c>
      <c r="C232" s="37" t="s">
        <v>649</v>
      </c>
      <c r="D232" s="35">
        <v>9.6</v>
      </c>
      <c r="E232" s="35">
        <v>9</v>
      </c>
      <c r="F232" s="35"/>
      <c r="G232" s="35"/>
      <c r="I232" s="45"/>
      <c r="J232" s="35">
        <v>210</v>
      </c>
      <c r="K232" s="37" t="s">
        <v>52</v>
      </c>
      <c r="L232" s="35">
        <v>10.8</v>
      </c>
      <c r="M232" s="35">
        <v>8.1</v>
      </c>
      <c r="N232" s="35" t="s">
        <v>53</v>
      </c>
      <c r="O232" s="35"/>
    </row>
    <row r="233" spans="1:15" ht="18" customHeight="1">
      <c r="A233" s="64"/>
      <c r="B233" s="62"/>
      <c r="C233" s="63"/>
      <c r="D233" s="35"/>
      <c r="E233" s="35"/>
      <c r="F233" s="35"/>
      <c r="G233" s="35"/>
      <c r="I233" s="45"/>
      <c r="J233" s="35"/>
      <c r="K233" s="37" t="s">
        <v>37</v>
      </c>
      <c r="L233" s="35"/>
      <c r="M233" s="35"/>
      <c r="N233" s="35"/>
      <c r="O233" s="35"/>
    </row>
    <row r="234" spans="1:15" ht="18" customHeight="1">
      <c r="A234" s="45"/>
      <c r="B234" s="35"/>
      <c r="C234" s="37"/>
      <c r="D234" s="35"/>
      <c r="E234" s="35"/>
      <c r="F234" s="35"/>
      <c r="G234" s="35"/>
      <c r="I234" s="45"/>
      <c r="J234" s="35">
        <v>221</v>
      </c>
      <c r="K234" s="37" t="s">
        <v>611</v>
      </c>
      <c r="L234" s="35">
        <v>9.6</v>
      </c>
      <c r="M234" s="35">
        <v>9</v>
      </c>
      <c r="N234" s="35" t="s">
        <v>57</v>
      </c>
      <c r="O234" s="35"/>
    </row>
    <row r="235" spans="1:15" ht="18" customHeight="1">
      <c r="A235" s="41" t="s">
        <v>54</v>
      </c>
      <c r="B235" s="35"/>
      <c r="C235" s="36" t="s">
        <v>55</v>
      </c>
      <c r="D235" s="35"/>
      <c r="E235" s="35"/>
      <c r="F235" s="35"/>
      <c r="G235" s="35"/>
      <c r="I235" s="45"/>
      <c r="J235" s="35"/>
      <c r="K235" s="37" t="s">
        <v>593</v>
      </c>
      <c r="L235" s="35"/>
      <c r="M235" s="35"/>
      <c r="N235" s="35"/>
      <c r="O235" s="35"/>
    </row>
    <row r="236" spans="1:15" ht="18" customHeight="1">
      <c r="A236" s="41"/>
      <c r="B236" s="35"/>
      <c r="C236" s="36" t="s">
        <v>56</v>
      </c>
      <c r="D236" s="35"/>
      <c r="E236" s="35"/>
      <c r="F236" s="35"/>
      <c r="G236" s="35"/>
      <c r="I236" s="45"/>
      <c r="J236" s="35">
        <v>231</v>
      </c>
      <c r="K236" s="37" t="s">
        <v>58</v>
      </c>
      <c r="L236" s="35">
        <v>9.6</v>
      </c>
      <c r="M236" s="35">
        <v>7.2</v>
      </c>
      <c r="N236" s="35" t="s">
        <v>349</v>
      </c>
      <c r="O236" s="35"/>
    </row>
    <row r="237" spans="1:15" ht="18" customHeight="1">
      <c r="A237" s="41"/>
      <c r="B237" s="35"/>
      <c r="C237" s="36" t="s">
        <v>278</v>
      </c>
      <c r="D237" s="35"/>
      <c r="E237" s="35"/>
      <c r="F237" s="35"/>
      <c r="G237" s="35"/>
      <c r="I237" s="45"/>
      <c r="J237" s="35">
        <v>239</v>
      </c>
      <c r="K237" s="37" t="s">
        <v>620</v>
      </c>
      <c r="L237" s="35">
        <v>9.6</v>
      </c>
      <c r="M237" s="35">
        <v>7.2</v>
      </c>
      <c r="N237" s="35" t="s">
        <v>349</v>
      </c>
      <c r="O237" s="35"/>
    </row>
    <row r="238" spans="1:15" ht="18" customHeight="1">
      <c r="A238" s="34"/>
      <c r="B238" s="35"/>
      <c r="C238" s="36"/>
      <c r="D238" s="35"/>
      <c r="E238" s="35"/>
      <c r="F238" s="35"/>
      <c r="G238" s="35"/>
      <c r="I238" s="45"/>
      <c r="J238" s="35"/>
      <c r="K238" s="37"/>
      <c r="L238" s="35"/>
      <c r="M238" s="35"/>
      <c r="N238" s="35"/>
      <c r="O238" s="35"/>
    </row>
    <row r="239" spans="1:15" ht="18" customHeight="1">
      <c r="A239" s="40">
        <v>2007.99</v>
      </c>
      <c r="B239" s="35"/>
      <c r="C239" s="36" t="s">
        <v>302</v>
      </c>
      <c r="D239" s="35"/>
      <c r="E239" s="35"/>
      <c r="F239" s="35"/>
      <c r="G239" s="35"/>
      <c r="I239" s="38" t="s">
        <v>60</v>
      </c>
      <c r="J239" s="35"/>
      <c r="K239" s="36" t="s">
        <v>61</v>
      </c>
      <c r="L239" s="35"/>
      <c r="M239" s="35"/>
      <c r="N239" s="35"/>
      <c r="O239" s="35"/>
    </row>
    <row r="240" spans="1:15" ht="18" customHeight="1">
      <c r="A240" s="40"/>
      <c r="B240" s="35"/>
      <c r="C240" s="37" t="s">
        <v>59</v>
      </c>
      <c r="D240" s="35"/>
      <c r="E240" s="35"/>
      <c r="F240" s="35"/>
      <c r="G240" s="35"/>
      <c r="I240" s="45"/>
      <c r="J240" s="35"/>
      <c r="K240" s="37" t="s">
        <v>63</v>
      </c>
      <c r="L240" s="35"/>
      <c r="M240" s="35"/>
      <c r="N240" s="35"/>
      <c r="O240" s="35"/>
    </row>
    <row r="241" spans="1:15" ht="18" customHeight="1">
      <c r="A241" s="40"/>
      <c r="B241" s="35"/>
      <c r="C241" s="37" t="s">
        <v>52</v>
      </c>
      <c r="D241" s="35"/>
      <c r="E241" s="35"/>
      <c r="F241" s="35"/>
      <c r="G241" s="35"/>
      <c r="I241" s="45"/>
      <c r="J241" s="35">
        <v>210</v>
      </c>
      <c r="K241" s="37" t="s">
        <v>52</v>
      </c>
      <c r="L241" s="35">
        <v>10.8</v>
      </c>
      <c r="M241" s="35">
        <v>8.1</v>
      </c>
      <c r="N241" s="35" t="s">
        <v>53</v>
      </c>
      <c r="O241" s="35"/>
    </row>
    <row r="242" spans="1:15" ht="18" customHeight="1">
      <c r="A242" s="40"/>
      <c r="B242" s="35">
        <v>111</v>
      </c>
      <c r="C242" s="37" t="s">
        <v>62</v>
      </c>
      <c r="D242" s="35">
        <v>28</v>
      </c>
      <c r="E242" s="35">
        <v>16.8</v>
      </c>
      <c r="F242" s="35"/>
      <c r="G242" s="35"/>
      <c r="I242" s="45"/>
      <c r="J242" s="35">
        <v>220</v>
      </c>
      <c r="K242" s="37" t="s">
        <v>37</v>
      </c>
      <c r="L242" s="35">
        <v>7.2</v>
      </c>
      <c r="M242" s="35">
        <v>5.4</v>
      </c>
      <c r="N242" s="35" t="s">
        <v>349</v>
      </c>
      <c r="O242" s="35"/>
    </row>
    <row r="243" spans="1:15" ht="18" customHeight="1">
      <c r="A243" s="40"/>
      <c r="B243" s="35">
        <v>119</v>
      </c>
      <c r="C243" s="37" t="s">
        <v>64</v>
      </c>
      <c r="D243" s="35">
        <v>28</v>
      </c>
      <c r="E243" s="35">
        <v>16.8</v>
      </c>
      <c r="F243" s="35"/>
      <c r="G243" s="35"/>
      <c r="I243" s="40"/>
      <c r="J243" s="35"/>
      <c r="K243" s="37"/>
      <c r="L243" s="35"/>
      <c r="M243" s="35"/>
      <c r="N243" s="35"/>
      <c r="O243" s="35"/>
    </row>
    <row r="244" spans="1:15" ht="18" customHeight="1">
      <c r="A244" s="40"/>
      <c r="B244" s="35"/>
      <c r="C244" s="37" t="s">
        <v>480</v>
      </c>
      <c r="D244" s="35"/>
      <c r="E244" s="35"/>
      <c r="F244" s="35"/>
      <c r="G244" s="35"/>
      <c r="I244" s="59">
        <v>21.03</v>
      </c>
      <c r="J244" s="35"/>
      <c r="K244" s="36" t="s">
        <v>67</v>
      </c>
      <c r="L244" s="35"/>
      <c r="M244" s="35"/>
      <c r="N244" s="35"/>
      <c r="O244" s="35"/>
    </row>
    <row r="245" spans="1:15" ht="18" customHeight="1">
      <c r="A245" s="40"/>
      <c r="B245" s="35">
        <v>121</v>
      </c>
      <c r="C245" s="37" t="s">
        <v>65</v>
      </c>
      <c r="D245" s="35">
        <v>20</v>
      </c>
      <c r="E245" s="35">
        <v>12</v>
      </c>
      <c r="F245" s="35"/>
      <c r="G245" s="35"/>
      <c r="I245" s="59"/>
      <c r="J245" s="35"/>
      <c r="K245" s="36" t="s">
        <v>279</v>
      </c>
      <c r="L245" s="35"/>
      <c r="M245" s="35"/>
      <c r="N245" s="35"/>
      <c r="O245" s="35"/>
    </row>
    <row r="246" spans="1:15" ht="18" customHeight="1">
      <c r="A246" s="40"/>
      <c r="B246" s="35">
        <v>129</v>
      </c>
      <c r="C246" s="37" t="s">
        <v>66</v>
      </c>
      <c r="D246" s="35">
        <v>20</v>
      </c>
      <c r="E246" s="35">
        <v>12</v>
      </c>
      <c r="F246" s="35"/>
      <c r="G246" s="35"/>
      <c r="I246" s="40"/>
      <c r="J246" s="35"/>
      <c r="K246" s="37"/>
      <c r="L246" s="35"/>
      <c r="M246" s="35"/>
      <c r="N246" s="35"/>
      <c r="O246" s="35"/>
    </row>
    <row r="247" spans="1:15" ht="18" customHeight="1">
      <c r="A247" s="40"/>
      <c r="B247" s="35"/>
      <c r="C247" s="37"/>
      <c r="D247" s="35"/>
      <c r="E247" s="35"/>
      <c r="F247" s="35"/>
      <c r="G247" s="35"/>
      <c r="I247" s="38" t="s">
        <v>69</v>
      </c>
      <c r="J247" s="35"/>
      <c r="K247" s="36" t="s">
        <v>70</v>
      </c>
      <c r="L247" s="35"/>
      <c r="M247" s="35"/>
      <c r="N247" s="35"/>
      <c r="O247" s="35"/>
    </row>
    <row r="248" spans="1:15" ht="18" customHeight="1">
      <c r="A248" s="40"/>
      <c r="B248" s="35"/>
      <c r="C248" s="37" t="s">
        <v>439</v>
      </c>
      <c r="D248" s="35"/>
      <c r="E248" s="35"/>
      <c r="F248" s="35"/>
      <c r="G248" s="35"/>
      <c r="I248" s="45"/>
      <c r="J248" s="39" t="s">
        <v>72</v>
      </c>
      <c r="K248" s="37" t="s">
        <v>73</v>
      </c>
      <c r="L248" s="35">
        <v>25</v>
      </c>
      <c r="M248" s="35">
        <v>21.3</v>
      </c>
      <c r="N248" s="35"/>
      <c r="O248" s="35"/>
    </row>
    <row r="249" spans="1:15" ht="18" customHeight="1">
      <c r="A249" s="40"/>
      <c r="B249" s="35"/>
      <c r="C249" s="37" t="s">
        <v>68</v>
      </c>
      <c r="D249" s="35"/>
      <c r="E249" s="35"/>
      <c r="F249" s="35"/>
      <c r="G249" s="35"/>
      <c r="I249" s="45"/>
      <c r="J249" s="39" t="s">
        <v>365</v>
      </c>
      <c r="K249" s="37" t="s">
        <v>75</v>
      </c>
      <c r="L249" s="35">
        <v>20</v>
      </c>
      <c r="M249" s="35">
        <v>17</v>
      </c>
      <c r="N249" s="35"/>
      <c r="O249" s="35"/>
    </row>
    <row r="250" spans="1:15" ht="18" customHeight="1">
      <c r="A250" s="40"/>
      <c r="B250" s="35"/>
      <c r="C250" s="37" t="s">
        <v>71</v>
      </c>
      <c r="D250" s="35"/>
      <c r="E250" s="35"/>
      <c r="F250" s="35"/>
      <c r="G250" s="35"/>
      <c r="I250" s="40"/>
      <c r="J250" s="35"/>
      <c r="K250" s="37"/>
      <c r="L250" s="35"/>
      <c r="M250" s="35"/>
      <c r="N250" s="35"/>
      <c r="O250" s="35"/>
    </row>
    <row r="251" spans="1:15" ht="18" customHeight="1">
      <c r="A251" s="40"/>
      <c r="B251" s="35">
        <v>211</v>
      </c>
      <c r="C251" s="37" t="s">
        <v>74</v>
      </c>
      <c r="D251" s="35">
        <v>40</v>
      </c>
      <c r="E251" s="35">
        <v>34</v>
      </c>
      <c r="F251" s="35"/>
      <c r="G251" s="35"/>
      <c r="I251" s="60">
        <v>21.04</v>
      </c>
      <c r="J251" s="35"/>
      <c r="K251" s="36" t="s">
        <v>77</v>
      </c>
      <c r="L251" s="35"/>
      <c r="M251" s="35"/>
      <c r="N251" s="35"/>
      <c r="O251" s="35"/>
    </row>
    <row r="252" spans="1:15" ht="18" customHeight="1">
      <c r="A252" s="40"/>
      <c r="B252" s="35">
        <v>219</v>
      </c>
      <c r="C252" s="37" t="s">
        <v>76</v>
      </c>
      <c r="D252" s="35">
        <v>40</v>
      </c>
      <c r="E252" s="35"/>
      <c r="F252" s="35"/>
      <c r="G252" s="35"/>
      <c r="I252" s="60"/>
      <c r="J252" s="35"/>
      <c r="K252" s="36"/>
      <c r="L252" s="35"/>
      <c r="M252" s="35"/>
      <c r="N252" s="35"/>
      <c r="O252" s="35"/>
    </row>
    <row r="253" spans="1:15" ht="18" customHeight="1">
      <c r="A253" s="40"/>
      <c r="B253" s="35"/>
      <c r="C253" s="37" t="s">
        <v>17</v>
      </c>
      <c r="D253" s="35"/>
      <c r="E253" s="35"/>
      <c r="F253" s="35"/>
      <c r="G253" s="35"/>
      <c r="I253" s="38" t="s">
        <v>78</v>
      </c>
      <c r="J253" s="35"/>
      <c r="K253" s="37" t="s">
        <v>79</v>
      </c>
      <c r="L253" s="35"/>
      <c r="M253" s="35"/>
      <c r="N253" s="35"/>
      <c r="O253" s="35"/>
    </row>
    <row r="254" spans="1:15" ht="18" customHeight="1">
      <c r="A254" s="40"/>
      <c r="B254" s="35">
        <v>221</v>
      </c>
      <c r="C254" s="37" t="s">
        <v>74</v>
      </c>
      <c r="D254" s="35">
        <v>25</v>
      </c>
      <c r="E254" s="35">
        <v>21.3</v>
      </c>
      <c r="F254" s="35"/>
      <c r="G254" s="35"/>
      <c r="I254" s="47"/>
      <c r="J254" s="48" t="s">
        <v>80</v>
      </c>
      <c r="K254" s="49" t="s">
        <v>81</v>
      </c>
      <c r="L254" s="32">
        <v>7</v>
      </c>
      <c r="M254" s="48" t="s">
        <v>82</v>
      </c>
      <c r="N254" s="32" t="s">
        <v>83</v>
      </c>
      <c r="O254" s="32"/>
    </row>
    <row r="255" spans="1:11" ht="18" customHeight="1">
      <c r="A255" s="40"/>
      <c r="B255" s="35">
        <v>229</v>
      </c>
      <c r="C255" s="37" t="s">
        <v>76</v>
      </c>
      <c r="D255" s="35">
        <v>25</v>
      </c>
      <c r="E255" s="35"/>
      <c r="F255" s="35"/>
      <c r="G255" s="35"/>
      <c r="J255" s="27"/>
      <c r="K255" s="28"/>
    </row>
    <row r="256" spans="1:11" ht="18" customHeight="1">
      <c r="A256" s="47"/>
      <c r="B256" s="32"/>
      <c r="C256" s="49"/>
      <c r="D256" s="32"/>
      <c r="E256" s="32"/>
      <c r="F256" s="32"/>
      <c r="G256" s="32"/>
      <c r="I256" s="26" t="s">
        <v>84</v>
      </c>
      <c r="J256" s="27"/>
      <c r="K256" s="28"/>
    </row>
    <row r="257" spans="2:11" ht="18" customHeight="1">
      <c r="B257" s="26"/>
      <c r="C257" s="26"/>
      <c r="I257" s="26" t="s">
        <v>85</v>
      </c>
      <c r="J257" s="27"/>
      <c r="K257" s="28"/>
    </row>
    <row r="258" spans="2:11" ht="18" customHeight="1">
      <c r="B258" s="26"/>
      <c r="C258" s="26"/>
      <c r="I258" s="26" t="s">
        <v>86</v>
      </c>
      <c r="J258" s="27"/>
      <c r="K258" s="28"/>
    </row>
    <row r="259" spans="2:11" ht="18" customHeight="1">
      <c r="B259" s="26"/>
      <c r="C259" s="26"/>
      <c r="J259" s="61" t="s">
        <v>87</v>
      </c>
      <c r="K259" s="28"/>
    </row>
    <row r="260" spans="2:11" ht="18" customHeight="1">
      <c r="B260" s="26"/>
      <c r="C260" s="26"/>
      <c r="I260" s="26" t="s">
        <v>88</v>
      </c>
      <c r="J260" s="27"/>
      <c r="K260" s="28"/>
    </row>
    <row r="261" spans="2:3" ht="13.5">
      <c r="B261" s="26"/>
      <c r="C261" s="26"/>
    </row>
    <row r="262" spans="2:3" ht="13.5">
      <c r="B262" s="26"/>
      <c r="C262" s="26"/>
    </row>
    <row r="263" spans="2:3" ht="13.5">
      <c r="B263" s="26"/>
      <c r="C263" s="26"/>
    </row>
    <row r="264" spans="2:3" ht="13.5">
      <c r="B264" s="26"/>
      <c r="C264" s="26"/>
    </row>
    <row r="265" spans="2:3" ht="13.5">
      <c r="B265" s="26"/>
      <c r="C265" s="26"/>
    </row>
    <row r="266" spans="2:3" ht="13.5">
      <c r="B266" s="26"/>
      <c r="C266" s="26"/>
    </row>
    <row r="267" spans="2:3" ht="13.5">
      <c r="B267" s="26"/>
      <c r="C267" s="26"/>
    </row>
    <row r="268" spans="2:3" ht="13.5">
      <c r="B268" s="26"/>
      <c r="C268" s="26"/>
    </row>
    <row r="269" spans="2:3" ht="13.5">
      <c r="B269" s="26"/>
      <c r="C269" s="26"/>
    </row>
    <row r="270" spans="2:3" ht="13.5">
      <c r="B270" s="26"/>
      <c r="C270" s="26"/>
    </row>
    <row r="271" spans="2:3" ht="13.5">
      <c r="B271" s="26"/>
      <c r="C271" s="26"/>
    </row>
    <row r="272" spans="2:3" ht="13.5">
      <c r="B272" s="26"/>
      <c r="C272" s="26"/>
    </row>
    <row r="273" spans="2:3" ht="13.5">
      <c r="B273" s="26"/>
      <c r="C273" s="26"/>
    </row>
    <row r="274" spans="2:3" ht="13.5">
      <c r="B274" s="26"/>
      <c r="C274" s="26"/>
    </row>
    <row r="275" spans="2:3" ht="13.5">
      <c r="B275" s="26"/>
      <c r="C275" s="26"/>
    </row>
    <row r="276" spans="2:3" ht="13.5">
      <c r="B276" s="26"/>
      <c r="C276" s="26"/>
    </row>
    <row r="277" spans="2:3" ht="13.5">
      <c r="B277" s="26"/>
      <c r="C277" s="26"/>
    </row>
    <row r="278" spans="2:3" ht="13.5">
      <c r="B278" s="26"/>
      <c r="C278" s="26"/>
    </row>
    <row r="279" spans="2:3" ht="13.5">
      <c r="B279" s="26"/>
      <c r="C279" s="26"/>
    </row>
    <row r="280" spans="2:3" ht="13.5">
      <c r="B280" s="26"/>
      <c r="C280" s="26"/>
    </row>
    <row r="281" spans="2:3" ht="13.5">
      <c r="B281" s="26"/>
      <c r="C281" s="26"/>
    </row>
    <row r="282" spans="2:3" ht="13.5">
      <c r="B282" s="26"/>
      <c r="C282" s="26"/>
    </row>
    <row r="283" spans="2:3" ht="13.5">
      <c r="B283" s="26"/>
      <c r="C283" s="26"/>
    </row>
    <row r="284" spans="2:3" ht="13.5">
      <c r="B284" s="26"/>
      <c r="C284" s="26"/>
    </row>
    <row r="285" spans="2:3" ht="13.5">
      <c r="B285" s="26"/>
      <c r="C285" s="26"/>
    </row>
    <row r="286" spans="2:3" ht="13.5">
      <c r="B286" s="26"/>
      <c r="C286" s="26"/>
    </row>
    <row r="287" spans="2:3" ht="13.5">
      <c r="B287" s="26"/>
      <c r="C287" s="26"/>
    </row>
    <row r="288" spans="2:3" ht="13.5">
      <c r="B288" s="26"/>
      <c r="C288" s="26"/>
    </row>
    <row r="289" spans="2:3" ht="13.5">
      <c r="B289" s="26"/>
      <c r="C289" s="26"/>
    </row>
    <row r="290" spans="2:3" ht="13.5">
      <c r="B290" s="26"/>
      <c r="C290" s="26"/>
    </row>
    <row r="291" spans="2:3" ht="13.5">
      <c r="B291" s="26"/>
      <c r="C291" s="26"/>
    </row>
    <row r="292" spans="2:3" ht="13.5">
      <c r="B292" s="26"/>
      <c r="C292" s="26"/>
    </row>
    <row r="293" spans="2:3" ht="13.5">
      <c r="B293" s="26"/>
      <c r="C293" s="26"/>
    </row>
    <row r="294" spans="2:3" ht="13.5">
      <c r="B294" s="26"/>
      <c r="C294" s="26"/>
    </row>
    <row r="295" spans="2:3" ht="13.5">
      <c r="B295" s="26"/>
      <c r="C295" s="26"/>
    </row>
    <row r="296" spans="2:3" ht="13.5">
      <c r="B296" s="26"/>
      <c r="C296" s="26"/>
    </row>
    <row r="297" spans="2:3" ht="13.5">
      <c r="B297" s="26"/>
      <c r="C297" s="26"/>
    </row>
    <row r="298" spans="2:3" ht="13.5">
      <c r="B298" s="26"/>
      <c r="C298" s="26"/>
    </row>
    <row r="299" spans="2:3" ht="13.5">
      <c r="B299" s="26"/>
      <c r="C299" s="26"/>
    </row>
    <row r="300" spans="2:3" ht="13.5">
      <c r="B300" s="26"/>
      <c r="C300" s="26"/>
    </row>
    <row r="301" spans="2:3" ht="13.5">
      <c r="B301" s="26"/>
      <c r="C301" s="26"/>
    </row>
    <row r="302" spans="2:3" ht="13.5">
      <c r="B302" s="26"/>
      <c r="C302" s="26"/>
    </row>
    <row r="303" spans="2:3" ht="13.5">
      <c r="B303" s="26"/>
      <c r="C303" s="26"/>
    </row>
    <row r="304" spans="2:3" ht="13.5">
      <c r="B304" s="26"/>
      <c r="C304" s="26"/>
    </row>
    <row r="305" spans="2:3" ht="13.5">
      <c r="B305" s="26"/>
      <c r="C305" s="26"/>
    </row>
    <row r="306" spans="2:3" ht="13.5">
      <c r="B306" s="26"/>
      <c r="C306" s="26"/>
    </row>
    <row r="307" spans="2:3" ht="13.5">
      <c r="B307" s="26"/>
      <c r="C307" s="26"/>
    </row>
    <row r="308" spans="2:3" ht="13.5">
      <c r="B308" s="26"/>
      <c r="C308" s="26"/>
    </row>
    <row r="309" spans="2:3" ht="13.5">
      <c r="B309" s="26"/>
      <c r="C309" s="26"/>
    </row>
    <row r="310" spans="2:3" ht="13.5">
      <c r="B310" s="26"/>
      <c r="C310" s="26"/>
    </row>
  </sheetData>
  <sheetProtection/>
  <mergeCells count="1">
    <mergeCell ref="C13:C14"/>
  </mergeCells>
  <printOptions/>
  <pageMargins left="0.26" right="0.2" top="0.24" bottom="0.2" header="0.512" footer="0.2"/>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tabuchi</dc:creator>
  <cp:keywords/>
  <dc:description/>
  <cp:lastModifiedBy>VEGE管理者</cp:lastModifiedBy>
  <cp:lastPrinted>2007-05-21T07:18:44Z</cp:lastPrinted>
  <dcterms:created xsi:type="dcterms:W3CDTF">2007-03-28T02:02:46Z</dcterms:created>
  <dcterms:modified xsi:type="dcterms:W3CDTF">2007-05-21T07:20:09Z</dcterms:modified>
  <cp:category/>
  <cp:version/>
  <cp:contentType/>
  <cp:contentStatus/>
</cp:coreProperties>
</file>